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mpsonc27\Documents\CCS Files Backup 03-10-21\Documents\Documents (2)\Documents\Forms\Prof Leaves\2024\"/>
    </mc:Choice>
  </mc:AlternateContent>
  <xr:revisionPtr revIDLastSave="0" documentId="8_{A624951B-6EEC-43EB-955D-F7F05AA69E94}" xr6:coauthVersionLast="47" xr6:coauthVersionMax="47" xr10:uidLastSave="{00000000-0000-0000-0000-000000000000}"/>
  <bookViews>
    <workbookView xWindow="5670" yWindow="1230" windowWidth="17115" windowHeight="14430" xr2:uid="{00000000-000D-0000-FFFF-FFFF00000000}"/>
  </bookViews>
  <sheets>
    <sheet name="Local Form-PRINT THIS" sheetId="4" r:id="rId1"/>
    <sheet name="Fill In Sheet" sheetId="3" r:id="rId2"/>
    <sheet name="TX Rates" sheetId="2" state="hidden" r:id="rId3"/>
  </sheets>
  <externalReferences>
    <externalReference r:id="rId4"/>
  </externalReferences>
  <definedNames>
    <definedName name="_xlnm._FilterDatabase" localSheetId="0" hidden="1">'Local Form-PRINT THIS'!$O$44:$P$44</definedName>
    <definedName name="_xlnm._FilterDatabase" localSheetId="2" hidden="1">'TX Rates'!$A$1:$I$80</definedName>
    <definedName name="Choices">[1]Validation!$F$9:$F$10</definedName>
    <definedName name="City_County">'TX Rates'!$A$1:$A$80</definedName>
    <definedName name="_xlnm.Print_Area" localSheetId="0">'Local Form-PRINT THIS'!$A$1:$P$82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2" l="1"/>
  <c r="J56" i="2"/>
  <c r="O76" i="2"/>
  <c r="O7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P76" i="2" l="1"/>
  <c r="P75" i="2"/>
  <c r="P60" i="2"/>
  <c r="P62" i="2"/>
  <c r="Q61" i="2"/>
  <c r="P61" i="2"/>
  <c r="Q60" i="2"/>
  <c r="Q37" i="2" l="1"/>
  <c r="Q38" i="2"/>
  <c r="L2" i="2"/>
  <c r="K2" i="2" s="1"/>
  <c r="O35" i="4" s="1"/>
  <c r="Q62" i="2"/>
  <c r="I48" i="4"/>
  <c r="Q39" i="2"/>
  <c r="F23" i="4"/>
  <c r="F25" i="4"/>
  <c r="O77" i="2"/>
  <c r="I60" i="4"/>
  <c r="I54" i="4"/>
  <c r="I57" i="4" s="1"/>
  <c r="I63" i="4"/>
  <c r="P18" i="2"/>
  <c r="Q18" i="2"/>
  <c r="O18" i="2"/>
  <c r="N20" i="2"/>
  <c r="P46" i="4"/>
  <c r="P44" i="4"/>
  <c r="P42" i="4"/>
  <c r="E60" i="4"/>
  <c r="H5" i="4"/>
  <c r="M23" i="4"/>
  <c r="P32" i="4"/>
  <c r="P29" i="4"/>
  <c r="P27" i="4"/>
  <c r="P25" i="4"/>
  <c r="F18" i="4"/>
  <c r="D18" i="4"/>
  <c r="J18" i="4" s="1"/>
  <c r="P1" i="4"/>
  <c r="C79" i="4"/>
  <c r="E63" i="4"/>
  <c r="N60" i="4"/>
  <c r="P57" i="4"/>
  <c r="P55" i="4"/>
  <c r="P54" i="4"/>
  <c r="P53" i="4"/>
  <c r="B1" i="4"/>
  <c r="Q40" i="2"/>
  <c r="E54" i="4"/>
  <c r="E57" i="4" s="1"/>
  <c r="Q75" i="2"/>
  <c r="D11" i="4"/>
  <c r="J7" i="4"/>
  <c r="B7" i="4"/>
  <c r="N14" i="4"/>
  <c r="I14" i="4"/>
  <c r="E14" i="4"/>
  <c r="C14" i="4"/>
  <c r="F16" i="4"/>
  <c r="F17" i="4" s="1"/>
  <c r="B5" i="4"/>
  <c r="F7" i="4"/>
  <c r="F27" i="4" l="1"/>
  <c r="Q76" i="2"/>
  <c r="P77" i="2"/>
  <c r="Q77" i="2" s="1"/>
  <c r="O78" i="2" s="1"/>
  <c r="O79" i="2" s="1"/>
  <c r="F29" i="4"/>
  <c r="E32" i="4" s="1"/>
  <c r="I32" i="4" s="1"/>
  <c r="I66" i="4" s="1"/>
  <c r="P42" i="2"/>
  <c r="U42" i="2" s="1"/>
  <c r="S37" i="2"/>
  <c r="P49" i="2" s="1"/>
  <c r="O40" i="4" l="1"/>
  <c r="O38" i="4"/>
  <c r="V38" i="2" s="1"/>
  <c r="P50" i="2"/>
  <c r="S50" i="2" s="1"/>
  <c r="P51" i="2"/>
  <c r="Q51" i="2" s="1"/>
  <c r="O36" i="4"/>
  <c r="V37" i="2" s="1"/>
  <c r="P43" i="2"/>
  <c r="S43" i="2" s="1"/>
  <c r="P47" i="2"/>
  <c r="U47" i="2" s="1"/>
  <c r="P48" i="2"/>
  <c r="U48" i="2" s="1"/>
  <c r="P46" i="2"/>
  <c r="S46" i="2" s="1"/>
  <c r="T42" i="2"/>
  <c r="S42" i="2"/>
  <c r="S49" i="2"/>
  <c r="U49" i="2"/>
  <c r="Q49" i="2"/>
  <c r="T49" i="2"/>
  <c r="P45" i="2"/>
  <c r="P44" i="2"/>
  <c r="U51" i="2" l="1"/>
  <c r="T47" i="2"/>
  <c r="Q50" i="2"/>
  <c r="U50" i="2"/>
  <c r="S51" i="2"/>
  <c r="T51" i="2"/>
  <c r="T50" i="2"/>
  <c r="S47" i="2"/>
  <c r="U46" i="2"/>
  <c r="T43" i="2"/>
  <c r="F44" i="4"/>
  <c r="F45" i="4" s="1"/>
  <c r="V39" i="2"/>
  <c r="R62" i="2" s="1"/>
  <c r="U43" i="2"/>
  <c r="Q47" i="2"/>
  <c r="T48" i="2"/>
  <c r="S48" i="2"/>
  <c r="Q48" i="2"/>
  <c r="T46" i="2"/>
  <c r="S44" i="2"/>
  <c r="T44" i="2"/>
  <c r="U44" i="2"/>
  <c r="S45" i="2"/>
  <c r="U45" i="2"/>
  <c r="T45" i="2"/>
  <c r="S61" i="2"/>
  <c r="R61" i="2"/>
  <c r="S60" i="2"/>
  <c r="R60" i="2"/>
  <c r="V40" i="2" l="1"/>
  <c r="Q44" i="2"/>
  <c r="Q46" i="2"/>
  <c r="Q45" i="2"/>
  <c r="Q42" i="2"/>
  <c r="Q43" i="2"/>
  <c r="U55" i="2"/>
  <c r="N40" i="4" s="1"/>
  <c r="F40" i="4" s="1"/>
  <c r="T55" i="2"/>
  <c r="N38" i="4" s="1"/>
  <c r="F38" i="4" s="1"/>
  <c r="S62" i="2"/>
  <c r="P68" i="2" s="1"/>
  <c r="P67" i="2"/>
  <c r="S55" i="2"/>
  <c r="N36" i="4" s="1"/>
  <c r="F36" i="4" s="1"/>
  <c r="Q55" i="2" l="1"/>
  <c r="Q57" i="2" s="1"/>
  <c r="U57" i="2"/>
  <c r="T57" i="2"/>
  <c r="F42" i="4"/>
  <c r="F46" i="4" s="1"/>
  <c r="S57" i="2"/>
  <c r="V57" i="2" l="1"/>
  <c r="P66" i="2" s="1"/>
  <c r="P69" i="2" s="1"/>
  <c r="E48" i="4" s="1"/>
  <c r="E66" i="4" s="1"/>
  <c r="E68" i="4" l="1"/>
  <c r="E5" i="4" s="1"/>
  <c r="P70" i="2"/>
  <c r="I68" i="4" l="1"/>
  <c r="P5" i="4" s="1"/>
</calcChain>
</file>

<file path=xl/sharedStrings.xml><?xml version="1.0" encoding="utf-8"?>
<sst xmlns="http://schemas.openxmlformats.org/spreadsheetml/2006/main" count="399" uniqueCount="382">
  <si>
    <t>Requisitioner Number (Number found after name in TEAMS)</t>
  </si>
  <si>
    <t>EAR #</t>
  </si>
  <si>
    <r>
      <t xml:space="preserve">KILLEEN I.S.D.  LOCAL  Request for Professional Leave &amp; Transportation Form (Funds 1XX AND 240 ) </t>
    </r>
    <r>
      <rPr>
        <u/>
        <sz val="10"/>
        <color theme="5"/>
        <rFont val="Arial Rounded MT Bold"/>
        <family val="2"/>
      </rPr>
      <t>ESTIMATED</t>
    </r>
    <r>
      <rPr>
        <sz val="10"/>
        <color theme="5"/>
        <rFont val="Arial Rounded MT Bold"/>
        <family val="2"/>
      </rPr>
      <t xml:space="preserve"> Expenses</t>
    </r>
  </si>
  <si>
    <t>(A)</t>
  </si>
  <si>
    <t>(B)</t>
  </si>
  <si>
    <t>First non federal budget code</t>
  </si>
  <si>
    <t>Amount</t>
  </si>
  <si>
    <t>Second non federal budget code (if needed)</t>
  </si>
  <si>
    <t>Name &amp; Position (i.e., Teacher, Principal, Librarian, etc)</t>
  </si>
  <si>
    <t>Date</t>
  </si>
  <si>
    <t>Campus/Department</t>
  </si>
  <si>
    <t xml:space="preserve">Title of Workshop/Conference </t>
  </si>
  <si>
    <t>Departure Information:</t>
  </si>
  <si>
    <t>Return Information</t>
  </si>
  <si>
    <t>Time</t>
  </si>
  <si>
    <t>Time:</t>
  </si>
  <si>
    <t>Date:</t>
  </si>
  <si>
    <t>State</t>
  </si>
  <si>
    <t>TX</t>
  </si>
  <si>
    <t>City</t>
  </si>
  <si>
    <t>If "None of the Above" listed in City Above, Name of City</t>
  </si>
  <si>
    <t xml:space="preserve">                Will you be the driver of a personal vehicle?         Yes</t>
  </si>
  <si>
    <t>No</t>
  </si>
  <si>
    <t>If No, with whom will you ride?</t>
  </si>
  <si>
    <t>EXPENSES REQUESTED</t>
  </si>
  <si>
    <t>Non Federal - 1</t>
  </si>
  <si>
    <t>Non Federal - 2</t>
  </si>
  <si>
    <r>
      <t xml:space="preserve">I.   LODGING  -  </t>
    </r>
    <r>
      <rPr>
        <b/>
        <sz val="9"/>
        <color rgb="FF0000FF"/>
        <rFont val="Arial Narrow"/>
        <family val="2"/>
      </rPr>
      <t>DETAILED RECEIPTS REQUIRED FOR REIMBURSEMENT</t>
    </r>
  </si>
  <si>
    <t>A.</t>
  </si>
  <si>
    <t>Employee's Portion Lodging Charge (total)</t>
  </si>
  <si>
    <t>List of persons sharing hotel room</t>
  </si>
  <si>
    <t>B.</t>
  </si>
  <si>
    <t>Employee's Portion Tax (total)</t>
  </si>
  <si>
    <t>CR# if Pre-Paid</t>
  </si>
  <si>
    <t>C.</t>
  </si>
  <si>
    <t>Number of Nights</t>
  </si>
  <si>
    <t>D.</t>
  </si>
  <si>
    <t>Total Lodging Expense  for Employee</t>
  </si>
  <si>
    <t>E.</t>
  </si>
  <si>
    <t>Lodging Expense Broken Out</t>
  </si>
  <si>
    <t xml:space="preserve">II.  FOOD - ESTIMATE ONLY - </t>
  </si>
  <si>
    <t>Total Daily Rate</t>
  </si>
  <si>
    <t>F.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</si>
  <si>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</si>
  <si>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t># of Breakfasts</t>
  </si>
  <si>
    <t>Amount each Breakfast</t>
  </si>
  <si>
    <t>G.</t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</si>
  <si>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</si>
  <si>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t># of Lunches</t>
  </si>
  <si>
    <t>Amount each Lunch</t>
  </si>
  <si>
    <t>H.</t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</si>
  <si>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</si>
  <si>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t># of Dinners</t>
  </si>
  <si>
    <t>Amount each Dinner</t>
  </si>
  <si>
    <t>I.</t>
  </si>
  <si>
    <t>Subtotal Meals</t>
  </si>
  <si>
    <t>Breakfasts in Registration</t>
  </si>
  <si>
    <t>J.</t>
  </si>
  <si>
    <t>Meals Included in Registration Fee</t>
  </si>
  <si>
    <t>Lunch in Registration</t>
  </si>
  <si>
    <t>Subtotal for Meals  (J - K)</t>
  </si>
  <si>
    <t>Dinners in Registration</t>
  </si>
  <si>
    <t>K.</t>
  </si>
  <si>
    <t>Meals to be Reimbursed</t>
  </si>
  <si>
    <t>Meals covered in registration costs are not reimbursed.</t>
  </si>
  <si>
    <t>III.  TRANSPORTATION</t>
  </si>
  <si>
    <t>M.</t>
  </si>
  <si>
    <t>Transportation Amount</t>
  </si>
  <si>
    <t>List of Other Passenger(s)</t>
  </si>
  <si>
    <t>N.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</si>
  <si>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rgb="FF00B0F0"/>
        <rFont val="Arial Narrow"/>
        <family val="2"/>
      </rPr>
      <t>Must use Google Maps and attach results to Professional Leave form in order to be reimbursed for mileage.</t>
    </r>
  </si>
  <si>
    <t>O.</t>
  </si>
  <si>
    <t>Total Transportation Expense (M times N)</t>
  </si>
  <si>
    <t>IV.  REGISTRATION FEES</t>
  </si>
  <si>
    <t>P.</t>
  </si>
  <si>
    <t>Registration Fees</t>
  </si>
  <si>
    <t xml:space="preserve">Proof of payment if not prepaid.  </t>
  </si>
  <si>
    <t xml:space="preserve">CR # if Prepaid </t>
  </si>
  <si>
    <t>V.  MISCELLANEOUS EXPENSES</t>
  </si>
  <si>
    <t>Q.</t>
  </si>
  <si>
    <t>Misc. Expenses</t>
  </si>
  <si>
    <t>RECEIPTS MUST BE PRESENTED TO BE REIMBURSED</t>
  </si>
  <si>
    <t xml:space="preserve"> TOTAL ENTITLEMENT (F + L + O + P + Q)</t>
  </si>
  <si>
    <t>MAXIMUM TO BE REIMBURSED</t>
  </si>
  <si>
    <t>Local 1</t>
  </si>
  <si>
    <t>Local 2</t>
  </si>
  <si>
    <r>
      <t xml:space="preserve">*  If hotel and/or registration are prepaid, do not include dollar amounts--only enter the PO number.  </t>
    </r>
    <r>
      <rPr>
        <b/>
        <u/>
        <sz val="8"/>
        <color rgb="FFFF00FF"/>
        <rFont val="Arial Narrow"/>
        <family val="2"/>
      </rPr>
      <t>THIS FORM IS ONLY FOR EXPENSES REIMBURSED DIRECTLY TO EMPLOYEE</t>
    </r>
    <r>
      <rPr>
        <b/>
        <sz val="8"/>
        <color rgb="FFFF00FF"/>
        <rFont val="Arial Narrow"/>
        <family val="2"/>
      </rPr>
      <t>.</t>
    </r>
  </si>
  <si>
    <t>**</t>
  </si>
  <si>
    <t xml:space="preserve">Refer to chart of per diem rates for meal and mileage reimbursement. </t>
  </si>
  <si>
    <t>***</t>
  </si>
  <si>
    <t>If using a district vehicle, a "Request for Student Field Trip/Staff Transportation" form must be sutmitted.  If vehicle not available, request a mileage reimbursement on this form and the reimbursement form.</t>
  </si>
  <si>
    <t>Approved _______    Disapproved ______</t>
  </si>
  <si>
    <t>Approved _______              Disapproved _________</t>
  </si>
  <si>
    <t>Principal/Director ________________________________</t>
  </si>
  <si>
    <t>Date ___________________</t>
  </si>
  <si>
    <t xml:space="preserve">Prog Dir/Asst Supt </t>
  </si>
  <si>
    <t>Date _____________</t>
  </si>
  <si>
    <t>Comments:</t>
  </si>
  <si>
    <t>Director for Purchasing:</t>
  </si>
  <si>
    <r>
      <t xml:space="preserve">Travel Reimbursement  form must be submitted </t>
    </r>
    <r>
      <rPr>
        <u/>
        <sz val="9"/>
        <rFont val="Arial Narrow"/>
        <family val="2"/>
      </rPr>
      <t>WITHIN 10 BUSINESS DAYS of the LAST day of the trip</t>
    </r>
    <r>
      <rPr>
        <sz val="9"/>
        <rFont val="Arial Narrow"/>
        <family val="2"/>
      </rPr>
      <t xml:space="preserve">.  If Accounts Payable is not notified by the </t>
    </r>
    <r>
      <rPr>
        <u/>
        <sz val="9"/>
        <rFont val="Arial Narrow"/>
        <family val="2"/>
      </rPr>
      <t>25th business day of extenuating circumstances, the Professional Leave will be CANCELED</t>
    </r>
    <r>
      <rPr>
        <sz val="9"/>
        <rFont val="Arial Narrow"/>
        <family val="2"/>
      </rPr>
      <t xml:space="preserve"> and all documentation will need to be resubmitted BEFORE payment is made.  YOU WILL NOT BE PAID WITHOUT A REIMBURSEMENT FORM!</t>
    </r>
  </si>
  <si>
    <t>Form 285-200</t>
  </si>
  <si>
    <t>YOU ENTER INFORMATION IN THIS COLUMN ONLY</t>
  </si>
  <si>
    <t>BUDGET CODE INFORMATION</t>
  </si>
  <si>
    <t>1st Budget Code to Use</t>
  </si>
  <si>
    <t>2nd Budget Code to Use -- ONLY If 2 codes are being used</t>
  </si>
  <si>
    <t>INFORMATION ON EMPLOYEE TO BE REIMBURSED</t>
  </si>
  <si>
    <t>Last Name</t>
  </si>
  <si>
    <t>First Name</t>
  </si>
  <si>
    <t>Position</t>
  </si>
  <si>
    <t>Org Code</t>
  </si>
  <si>
    <t>Campus/Department Name</t>
  </si>
  <si>
    <t>Employee ID/(Requisitioner Number)</t>
  </si>
  <si>
    <t>EAR Number (if known)</t>
  </si>
  <si>
    <t>ESTIMATED Date Employee will LEAVE FOR EVENT   ( MM-DD-YYYY {enter dashes as well} )</t>
  </si>
  <si>
    <t>ESTIMATED Date Employee will RETURN FROM EVENT ( MM-DD-YYYY {enter dashes as well} )</t>
  </si>
  <si>
    <t>ESTIMATED Time Employee will LEAVE FOR EVENT  (HH:MM AM or PM  [enter the colon and AM or PM])</t>
  </si>
  <si>
    <t>ESTIMATED Time Employee will RETURN FROM EVENT  (HH:MM AM or PM  [enter the colon and AM or PM])</t>
  </si>
  <si>
    <t>Did Employee Spend the Night Out of Town ( Y  or N  )?</t>
  </si>
  <si>
    <t>Y</t>
  </si>
  <si>
    <t>Will Employee drive District-Owned Vehicle  ( Y  or N  )?</t>
  </si>
  <si>
    <t>Will Employee drive Personal Vehicle  (  Y   or  N  )?</t>
  </si>
  <si>
    <t>N</t>
  </si>
  <si>
    <t>If NO to both of above, with whom will employee be riding?</t>
  </si>
  <si>
    <t>If employee is driving, list other passenger(s)</t>
  </si>
  <si>
    <t>Was the employee's hotel pre-paid by the school district   (Y  or N )?</t>
  </si>
  <si>
    <t>If Yes, what was the check request number or if a credit card was used, enter  Credit Card at right.</t>
  </si>
  <si>
    <t>Will employee be sharing lodging with some else  ( Y  or  N )?</t>
  </si>
  <si>
    <t>If yes, list the name (s).  One name per line.</t>
  </si>
  <si>
    <t>Was the employee's registration pre-paid  by the school district   (Y  or N )?</t>
  </si>
  <si>
    <t>WORKSHOP/CONFERENCE/EVENT GENERAL INFORMATION</t>
  </si>
  <si>
    <t>Title of Workshop/Conference/Event</t>
  </si>
  <si>
    <t>Choose the City.  If city not shown choose the county. If county not shown choose Not Listed.</t>
  </si>
  <si>
    <t>If "Not Listed" chosen, enter the name of the City where the event was held</t>
  </si>
  <si>
    <t>COMMENTS</t>
  </si>
  <si>
    <t>List any comments in the space at the right</t>
  </si>
  <si>
    <t>ESTIMATED Expenses.  Do NOT Include Lodging Expenses Pre-Paid by School District</t>
  </si>
  <si>
    <t>MAXIMUM OVERALL TO REIMBURSE  (ONLY USE THIS IF THERE IS A DEFINED MAXIMUM AMOUNT YOU WILL REIMBURSE)</t>
  </si>
  <si>
    <t>Is there a maximum amount to be reimbursed for ALL expenses using BUDGET CODE 1?</t>
  </si>
  <si>
    <t>If YES, what is the maximum amount (must specify dollar/cents) for BUDGET CODE 1?</t>
  </si>
  <si>
    <t>Is there a maximum amount to be reimbursed for ALL expenses using BUDGET CODE 2?</t>
  </si>
  <si>
    <t>If YES, what is the maximum amount (must specify dollar/cents) for BUDGET CODE 2?</t>
  </si>
  <si>
    <t>MILEAGE, REGISTRATION, MISC.</t>
  </si>
  <si>
    <t>Number of round-trip miles to be reimbursed using  Code 1</t>
  </si>
  <si>
    <t>Number of round-trip miles to be reimbursed using Code 2</t>
  </si>
  <si>
    <t>Registration Fees to be reimbursed employee using Code 1</t>
  </si>
  <si>
    <t>Registration Fees to be reimbursed employee using Code 2</t>
  </si>
  <si>
    <t>Parking to be reimbursed to employee using Code 1</t>
  </si>
  <si>
    <t>Parking to be reimbursed to employee using Code 2</t>
  </si>
  <si>
    <t>Taxi to be reimbursed to employee using Code 1</t>
  </si>
  <si>
    <t>Taxi to be reimbursed to employee using Code 2</t>
  </si>
  <si>
    <t>Rental car to be reimbursed to employee using code 1</t>
  </si>
  <si>
    <t>Rental car to be reimbursed to employee using code 2</t>
  </si>
  <si>
    <t>Internet to be reimbursed to employee using code 1</t>
  </si>
  <si>
    <t>Internet to be reimbursed to employee using code 2</t>
  </si>
  <si>
    <t>Other travel (not books, supplies or membership fees) to be reimbursed to employee - Using Code 1</t>
  </si>
  <si>
    <t>Other travel (not books, supplies or membership fees) to be reimbursed to employee - Using Code 2</t>
  </si>
  <si>
    <t>LODGING/MEALS</t>
  </si>
  <si>
    <t>Will only 1 budget code be used to reimburse employee for lodging/meals ( Y or N )?</t>
  </si>
  <si>
    <t>If "N", what is the maximum amount to come from Code 1 for Lodging?</t>
  </si>
  <si>
    <t>If "N", what is the maximum amount to come from Code 1 for Meals?</t>
  </si>
  <si>
    <t>DAY 1</t>
  </si>
  <si>
    <t>Employee's ESTIMATED Hotel Room Charge (No tax) for DAY 1  Using Code 1</t>
  </si>
  <si>
    <t>Employee's ESTIMATED Hotel Room Charge (No tax) for DAY 1  Using Code 2</t>
  </si>
  <si>
    <t>Employee's ESTIMATED Hotel Room Tax Charge for DAY 1 Using Code 1</t>
  </si>
  <si>
    <t>Employee's ESTIMATED Hotel Room Tax Charge for DAY 1 Using Code 2</t>
  </si>
  <si>
    <t>Number of Breakfasts Included in Registration for DAY 1  Using Code 1</t>
  </si>
  <si>
    <t>Number of Breakfasts Included in Registration for DAY 1  Using Code 2</t>
  </si>
  <si>
    <t>Number Lunches Included in Registration for DAY 1  Using Code 1</t>
  </si>
  <si>
    <t>Number Lunches Included in Registration for DAY 1  Using Code 2</t>
  </si>
  <si>
    <t>Number of Dinners Included in Registration for DAY 1  Using Code 1</t>
  </si>
  <si>
    <t>Number of Dinners Included in Registration for DAY 1  Using Code 2</t>
  </si>
  <si>
    <t>DAY 2</t>
  </si>
  <si>
    <t>Employee's ESTIMATED Hotel Room Charge (No tax) for DAY 2  Using Code 1</t>
  </si>
  <si>
    <t>Employee's ESTIMATED Hotel Room Charge (No tax) for DAY 2  Using Code 2</t>
  </si>
  <si>
    <t>Employee's ESTIMATED Hotel Room Tax Charge for DAY 2 Using Code 1</t>
  </si>
  <si>
    <t>Employee's ESTIMATED Hotel Room Tax Charge for DAY 2 Using Code 2</t>
  </si>
  <si>
    <t>Number of Breakfasts Included in Registration for DAY 2  Using Code 1</t>
  </si>
  <si>
    <t>Number of Breakfasts Included in Registration for DAY 2  Using Code 2</t>
  </si>
  <si>
    <t>Number Lunches Included in Registration for DAY 2  Using Code 1</t>
  </si>
  <si>
    <t>Number Lunches Included in Registration for DAY 2  Using Code 2</t>
  </si>
  <si>
    <t>Number of Dinners Included in Registration for DAY 2  Using Code 1</t>
  </si>
  <si>
    <t>Number of Dinners Included in Registration for DAY 2  Using Code 2</t>
  </si>
  <si>
    <t>DAY 3</t>
  </si>
  <si>
    <t>Employee's ESTIMATED Hotel Room Charge (No tax) for DAY 3  Using Code 1</t>
  </si>
  <si>
    <t>Employee's ESTIMATED Hotel Room Charge (No tax) for DAY 3  Using Code 2</t>
  </si>
  <si>
    <t>Employee's ESTIMATED Hotel Room Tax Charge for DAY 3 Using Code 1</t>
  </si>
  <si>
    <t>Employee's ESTIMATED Hotel Room Tax Charge for DAY 3 Using Code 2</t>
  </si>
  <si>
    <t>Number of Breakfasts Included in Registration for DAY 3  Using Code 1</t>
  </si>
  <si>
    <t>Number of Breakfasts Included in Registration for DAY 3  Using Code 2</t>
  </si>
  <si>
    <t>Number Lunches Included in Registration for DAY 3  Using Code 1</t>
  </si>
  <si>
    <t>Number Lunches Included in Registration for DAY 3  Using Code 2</t>
  </si>
  <si>
    <t>Number of Dinners Included in Registration for DAY 3  Using Code 1</t>
  </si>
  <si>
    <t>Number of Dinners Included in Registration for DAY 3  Using Code 2</t>
  </si>
  <si>
    <t>DAY 4</t>
  </si>
  <si>
    <t>Employee's ESTIMATED Hotel Room Charge (No tax) for DAY 4  Using Code 1</t>
  </si>
  <si>
    <t>Employee's ESTIMATED Hotel Room Charge (No tax) for DAY 4  Using Code 2</t>
  </si>
  <si>
    <t>Employee's ESTIMATED Hotel Room Tax Charge for DAY 4 Using Code 1</t>
  </si>
  <si>
    <t>Employee's ESTIMATED Hotel Room Tax Charge for DAY 4 Using Code 2</t>
  </si>
  <si>
    <t>Number of Breakfasts Included in Registration for DAY 4  Using Code 1</t>
  </si>
  <si>
    <t>Number of Breakfasts Included in Registration for DAY 4  Using Code 2</t>
  </si>
  <si>
    <t>Number Lunches Included in Registration for DAY 4  Using Code 1</t>
  </si>
  <si>
    <t>Number Lunches Included in Registration for DAY 4  Using Code 2</t>
  </si>
  <si>
    <t>Number of Dinners Included in Registration for DAY 4  Using Code 1</t>
  </si>
  <si>
    <t>Number of Dinners Included in Registration for DAY 4  Using Code 2</t>
  </si>
  <si>
    <t>DAY 5</t>
  </si>
  <si>
    <t>Employee's ESTIMATED Hotel Room Charge (No tax) for DAY 5  Using Code 1</t>
  </si>
  <si>
    <t>Employee's ESTIMATED Hotel Room Charge (No tax) for DAY 5  Using Code 2</t>
  </si>
  <si>
    <t>Employee's ESTIMATED Hotel Room Tax Charge for DAY 5 Using Code 1</t>
  </si>
  <si>
    <t>Employee's ESTIMATED Hotel Room Tax Charge for DAY 5 Using Code 2</t>
  </si>
  <si>
    <t>Number of Breakfasts Included in Registration for DAY 5  Using Code 1</t>
  </si>
  <si>
    <t>Number of Breakfasts Included in Registration for DAY 5  Using Code 2</t>
  </si>
  <si>
    <t>Number Lunches Included in Registration for DAY 5  Using Code 1</t>
  </si>
  <si>
    <t>Number Lunches Included in Registration for DAY 5  Using Code 2</t>
  </si>
  <si>
    <t>Number of Dinners Included in Registration for DAY 5  Using Code 1</t>
  </si>
  <si>
    <t>Number of Dinners Included in Registration for DAY 5  Using Code 2</t>
  </si>
  <si>
    <t>DAY 6</t>
  </si>
  <si>
    <t>Employee's ESTIMATED Hotel Room Charge (No tax) for DAY 6  Using Code 1</t>
  </si>
  <si>
    <t>Employee's ESTIMATED Hotel Room Charge (No tax) for DAY 6  Using Code 2</t>
  </si>
  <si>
    <t>Employee's ESTIMATED Hotel Room Tax Charge for DAY 6 Using Code 1</t>
  </si>
  <si>
    <t>Employee's ESTIMATED Hotel Room Tax Charge for DAY 6 Using Code 2</t>
  </si>
  <si>
    <t>Number of Breakfasts Included in Registration for DAY 6  Using Code 1</t>
  </si>
  <si>
    <t>Number of Breakfasts Included in Registration for DAY 6  Using Code 2</t>
  </si>
  <si>
    <t>Number Lunches Included in Registration for DAY 6  Using Code 1</t>
  </si>
  <si>
    <t>Number Lunches Included in Registration for DAY 6  Using Code 2</t>
  </si>
  <si>
    <t>Number of Dinners Included in Registration for DAY 6  Using Code 1</t>
  </si>
  <si>
    <t>Number of Dinners Included in Registration for DAY 6  Using Code 2</t>
  </si>
  <si>
    <t>DAY 7</t>
  </si>
  <si>
    <t>Employee's ESTIMATED Hotel Room Charge (No tax) for DAY 7  Using Code 1</t>
  </si>
  <si>
    <t>Employee's ESTIMATED Hotel Room Charge (No tax) for DAY 7  Using Code 2</t>
  </si>
  <si>
    <t>Employee's ESTIMATED Hotel Room Tax Charge for DAY 7 Using Code 1</t>
  </si>
  <si>
    <t>Employee's ESTIMATED Hotel Room Tax Charge for DAY 7 Using Code 2</t>
  </si>
  <si>
    <t>Number of Breakfasts Included in Registration for DAY 7  Using Code 1</t>
  </si>
  <si>
    <t>Number of Breakfasts Included in Registration for DAY 7  Using Code 2</t>
  </si>
  <si>
    <t>Number Lunches Included in Registration for DAY 7  Using Code 1</t>
  </si>
  <si>
    <t>Number Lunches Included in Registration for DAY 7  Using Code 2</t>
  </si>
  <si>
    <t>Number of Dinners Included in Registration for DAY 7  Using Code 1</t>
  </si>
  <si>
    <t>Number of Dinners Included in Registration for DAY 7  Using Code 2</t>
  </si>
  <si>
    <t>DAY 8</t>
  </si>
  <si>
    <t>Employee's ESTIMATED Hotel Room Charge (No tax) for DAY 8  Using Code 1</t>
  </si>
  <si>
    <t>Employee's ESTIMATED Hotel Room Charge (No tax) for DAY 8  Using Code 2</t>
  </si>
  <si>
    <t>Employee's ESTIMATED Hotel Room Tax Charge for DAY 8 Using Code 1</t>
  </si>
  <si>
    <t>Employee's ESTIMATED Hotel Room Tax Charge for DAY 8 Using Code 2</t>
  </si>
  <si>
    <t>Number of Breakfasts Included in Registration for DAY 8  Using Code 1</t>
  </si>
  <si>
    <t>Number of Breakfasts Included in Registration for DAY 8  Using Code 2</t>
  </si>
  <si>
    <t>Number Lunches Included in Registration for DAY 8  Using Code 1</t>
  </si>
  <si>
    <t>Number Lunches Included in Registration for DAY 8  Using Code 2</t>
  </si>
  <si>
    <t>Number of Dinners Included in Registration for DAY 8  Using Code 1</t>
  </si>
  <si>
    <t>Number of Dinners Included in Registration for DAY 8  Using Code 2</t>
  </si>
  <si>
    <t>DAY 9</t>
  </si>
  <si>
    <t>Employee's ESTIMATED Hotel Room Charge (No tax) for DAY 9  Using Code 1</t>
  </si>
  <si>
    <t>Employee's ESTIMATED Hotel Room Charge (No tax) for DAY 9  Using Code 2</t>
  </si>
  <si>
    <t>Employee's ESTIMATED Hotel Room Tax Charge for DAY 9 Using Code 1</t>
  </si>
  <si>
    <t>Employee's ESTIMATED Hotel Room Tax Charge for DAY 9 Using Code 2</t>
  </si>
  <si>
    <t>Number of Breakfasts Included in Registration for DAY 9  Using Code 1</t>
  </si>
  <si>
    <t>Number of Breakfasts Included in Registration for DAY 9  Using Code 2</t>
  </si>
  <si>
    <t>Number Lunches Included in Registration for DAY 9  Using Code 1</t>
  </si>
  <si>
    <t>Number Lunches Included in Registration for DAY 9  Using Code 2</t>
  </si>
  <si>
    <t>Number of Dinners Included in Registration for DAY 9  Using Code 1</t>
  </si>
  <si>
    <t>Number of Dinners Included in Registration for DAY 9  Using Code 2</t>
  </si>
  <si>
    <t>DAY 10</t>
  </si>
  <si>
    <t>Employee's ESTIMATED Hotel Room Charge (No tax) for DAY 10  Using Code 1</t>
  </si>
  <si>
    <t>Employee's ESTIMATED Hotel Room Charge (No tax) for DAY 10  Using Code 2</t>
  </si>
  <si>
    <t>Employee's ESTIMATED Hotel Room Tax Charge for DAY 10 Using Code 1</t>
  </si>
  <si>
    <t>Employee's ESTIMATED Hotel Room Tax Charge for DAY 10 Using Code 2</t>
  </si>
  <si>
    <t>Number of Breakfasts Included in Registration for DAY 10  Using Code 1</t>
  </si>
  <si>
    <t>Number of Breakfasts Included in Registration for DAY 10  Using Code 2</t>
  </si>
  <si>
    <t>Number Lunches Included in Registration for DAY 10  Using Code 1</t>
  </si>
  <si>
    <t>Number Lunches Included in Registration for DAY 10  Using Code 2</t>
  </si>
  <si>
    <t>Number of Dinners Included in Registration for DAY 10  Using Code 1</t>
  </si>
  <si>
    <t>Number of Dinners Included in Registration for DAY 10  Using Code 2</t>
  </si>
  <si>
    <t>City/County</t>
  </si>
  <si>
    <t>Number</t>
  </si>
  <si>
    <t>DepartDate</t>
  </si>
  <si>
    <t>ReturnDate</t>
  </si>
  <si>
    <t>LodgingRate</t>
  </si>
  <si>
    <t>Meals</t>
  </si>
  <si>
    <t>Br</t>
  </si>
  <si>
    <t>Lu</t>
  </si>
  <si>
    <t>Di</t>
  </si>
  <si>
    <t>Andrews County</t>
  </si>
  <si>
    <t>Arlington</t>
  </si>
  <si>
    <t>Bexar County</t>
  </si>
  <si>
    <t>Big Spring</t>
  </si>
  <si>
    <t>MEALS</t>
  </si>
  <si>
    <t>Collin County</t>
  </si>
  <si>
    <t>B</t>
  </si>
  <si>
    <t>Corpus Christi</t>
  </si>
  <si>
    <t>L</t>
  </si>
  <si>
    <t>D</t>
  </si>
  <si>
    <t>noon</t>
  </si>
  <si>
    <t>Ector County</t>
  </si>
  <si>
    <t>Fort Bend County</t>
  </si>
  <si>
    <t>If you leave before 0.25, then b, l, d reimb</t>
  </si>
  <si>
    <t>Fort Worth</t>
  </si>
  <si>
    <t>If you leave before 0.5 then l, d reimb</t>
  </si>
  <si>
    <t>If you leave before 0.75 then d reimb</t>
  </si>
  <si>
    <t>If you return after 0.25, then breakfast reimb</t>
  </si>
  <si>
    <t>If you return after 0.5, then b &amp; l reimb</t>
  </si>
  <si>
    <t>If you return after 0.75m then b, l d reimb</t>
  </si>
  <si>
    <t>Grapevine</t>
  </si>
  <si>
    <t>Harris County</t>
  </si>
  <si>
    <t>Houston</t>
  </si>
  <si>
    <t>Howard County</t>
  </si>
  <si>
    <t>Day leave for trip</t>
  </si>
  <si>
    <t>Martin County</t>
  </si>
  <si>
    <t>Day return from trip</t>
  </si>
  <si>
    <t>Time leave for trip</t>
  </si>
  <si>
    <t>Time return from trip</t>
  </si>
  <si>
    <t>Breakfast</t>
  </si>
  <si>
    <t>Lunch</t>
  </si>
  <si>
    <t>Dinner</t>
  </si>
  <si>
    <t>Day 1</t>
  </si>
  <si>
    <t>Midland County</t>
  </si>
  <si>
    <t>Day 2</t>
  </si>
  <si>
    <t>Montgomery County</t>
  </si>
  <si>
    <t>Day 3</t>
  </si>
  <si>
    <t>Choices</t>
  </si>
  <si>
    <t>Day 4</t>
  </si>
  <si>
    <t>Odessa</t>
  </si>
  <si>
    <t>Day 5</t>
  </si>
  <si>
    <t>Pecos</t>
  </si>
  <si>
    <t>Day 6</t>
  </si>
  <si>
    <t>Plano</t>
  </si>
  <si>
    <t>Day 7</t>
  </si>
  <si>
    <t>Reeves County</t>
  </si>
  <si>
    <t>day 8</t>
  </si>
  <si>
    <t>Day 9</t>
  </si>
  <si>
    <t>San Antonio</t>
  </si>
  <si>
    <t>Day 10</t>
  </si>
  <si>
    <t>Tarrant County</t>
  </si>
  <si>
    <t>Total</t>
  </si>
  <si>
    <t>Meals Included</t>
  </si>
  <si>
    <t># Included Code 1</t>
  </si>
  <si>
    <t># included Code 2</t>
  </si>
  <si>
    <t>$ for 1</t>
  </si>
  <si>
    <t>$ for 2</t>
  </si>
  <si>
    <t>Not Listed City</t>
  </si>
  <si>
    <t>Not Listed County</t>
  </si>
  <si>
    <t>Total Amt Eligible for Meals</t>
  </si>
  <si>
    <t>Meals Included Code 1</t>
  </si>
  <si>
    <t>Meals Included Code 2</t>
  </si>
  <si>
    <t>Total Max to pay with Code 1</t>
  </si>
  <si>
    <t>Amount to pay with Code 2</t>
  </si>
  <si>
    <t>Total Room Lodging</t>
  </si>
  <si>
    <t>Total Tax Lodging</t>
  </si>
  <si>
    <t>Total Lodging</t>
  </si>
  <si>
    <t>Total max Code 1</t>
  </si>
  <si>
    <t>Amt w/Code 2</t>
  </si>
  <si>
    <t>Austin (10/1/23-3/31/24)</t>
  </si>
  <si>
    <t>Austin (4/1/24-8/31/24)</t>
  </si>
  <si>
    <t>Austin (9/1/24-9/30/24)</t>
  </si>
  <si>
    <t>Cameron County  (10/1/23-2/28/24)</t>
  </si>
  <si>
    <t>Cameron County  (3/1/24-7/31/24)</t>
  </si>
  <si>
    <t>Cameron County  (8/1/24-9/30/24)</t>
  </si>
  <si>
    <t>Dallas (10/1/23-12/31/23)</t>
  </si>
  <si>
    <t>Dallas (1/1/24-3/31/24)</t>
  </si>
  <si>
    <t>Dallas (4/1/24-9/30/24)</t>
  </si>
  <si>
    <t>Dallas County  (10/1/23-12/31/23)</t>
  </si>
  <si>
    <t>Dallas County  (1/1/24-3/31/24)</t>
  </si>
  <si>
    <t>Dallas County  (4/1/24-9/30/24)</t>
  </si>
  <si>
    <t>Galveston (10/1/23-5/31/24)</t>
  </si>
  <si>
    <t>Galveston (6/1/24-7/31/24)</t>
  </si>
  <si>
    <t>Galveston (8/1/24-9/30/24)</t>
  </si>
  <si>
    <t>Galveston County  (10/1/23-5/31/24)</t>
  </si>
  <si>
    <t>Galveston County  (6/1/24-7/31/24)</t>
  </si>
  <si>
    <t>Galveston County  (8/1/24-9/30/24)</t>
  </si>
  <si>
    <t>McLennan County (10/1/2023-2/28/2024)</t>
  </si>
  <si>
    <t>McLennan County (3/1/2024-4/30/2024)</t>
  </si>
  <si>
    <t>McLennan County (5/1/2024-9/30/2024)</t>
  </si>
  <si>
    <t>Midland/Odessa</t>
  </si>
  <si>
    <t>South Padre Island (10/1/23-2/28/24)</t>
  </si>
  <si>
    <t>South Padre Island (3/1/24-7/31/24)</t>
  </si>
  <si>
    <t>South Padre Island (8/1/24-9/30/24)</t>
  </si>
  <si>
    <t>Travis County  (10/1/23-3/31/24)</t>
  </si>
  <si>
    <t>Travis County  (4/1/24-8/31/24)</t>
  </si>
  <si>
    <t>Travis County  (9/1/24-9/30/24)</t>
  </si>
  <si>
    <t>Waco (10/1/2023-2/28/2024)</t>
  </si>
  <si>
    <t>Waco (3/1/2024-4/30/2024)</t>
  </si>
  <si>
    <t>Waco (5/1/2024-9/30/2024)</t>
  </si>
  <si>
    <t>Travel 01/01/24 to 09/30/24</t>
  </si>
  <si>
    <t>Created 05/29/24</t>
  </si>
  <si>
    <t>Updated 5/29/24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</si>
</sst>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"/>
    <numFmt numFmtId="165" formatCode="&quot;$&quot;#,##0"/>
    <numFmt numFmtId="166" formatCode="&quot;$&quot;\ #,##0"/>
    <numFmt numFmtId="167" formatCode="000\-00\-0000\-00\-000\-00\-000"/>
    <numFmt numFmtId="168" formatCode="000"/>
    <numFmt numFmtId="169" formatCode="00000"/>
    <numFmt numFmtId="170" formatCode="[$-409]h:mm\ AM/PM;@"/>
    <numFmt numFmtId="171" formatCode="[$-F400]h:mm:ss\ AM/PM"/>
    <numFmt numFmtId="172" formatCode="_(&quot;$&quot;* #,##0_);_(&quot;$&quot;* \(#,##0\);_(&quot;$&quot;* &quot;-&quot;??_);_(@_)"/>
    <numFmt numFmtId="173" formatCode="&quot;$&quot;#,##0.000_);[Red]\(&quot;$&quot;#,##0.000\)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icrosoft Sans Serif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0"/>
      <name val="Arial"/>
      <family val="2"/>
    </font>
    <font>
      <b/>
      <sz val="10"/>
      <color indexed="72"/>
      <name val="Microsoft Sans Serif"/>
      <family val="2"/>
    </font>
    <font>
      <b/>
      <sz val="10"/>
      <name val="Arial Narrow"/>
      <family val="2"/>
    </font>
    <font>
      <sz val="14"/>
      <color rgb="FF000099"/>
      <name val="Times New Roman"/>
      <family val="1"/>
    </font>
    <font>
      <sz val="11"/>
      <color rgb="FFFF0000"/>
      <name val="Rockwell Extra Bold"/>
      <family val="1"/>
    </font>
    <font>
      <sz val="10"/>
      <name val="Arial Narrow"/>
      <family val="2"/>
    </font>
    <font>
      <b/>
      <sz val="11"/>
      <color theme="7" tint="-0.249977111117893"/>
      <name val="Arial Narrow"/>
      <family val="2"/>
    </font>
    <font>
      <sz val="9"/>
      <name val="Arial Narrow"/>
      <family val="2"/>
    </font>
    <font>
      <b/>
      <sz val="12"/>
      <color rgb="FF000099"/>
      <name val="Times New Roman"/>
      <family val="1"/>
    </font>
    <font>
      <sz val="12"/>
      <color rgb="FF000099"/>
      <name val="Times New Roman"/>
      <family val="1"/>
    </font>
    <font>
      <b/>
      <sz val="12"/>
      <name val="Times New Roman"/>
      <family val="1"/>
    </font>
    <font>
      <b/>
      <sz val="11"/>
      <color rgb="FF000099"/>
      <name val="Arial Narrow"/>
      <family val="2"/>
    </font>
    <font>
      <sz val="10"/>
      <name val="Times New Roman"/>
      <family val="1"/>
    </font>
    <font>
      <b/>
      <sz val="9"/>
      <name val="Arial Narrow"/>
      <family val="2"/>
    </font>
    <font>
      <b/>
      <sz val="9"/>
      <color indexed="10"/>
      <name val="Arial Narrow"/>
      <family val="2"/>
    </font>
    <font>
      <sz val="11"/>
      <name val="Times New Roman"/>
      <family val="1"/>
    </font>
    <font>
      <i/>
      <sz val="8"/>
      <name val="Arial Narrow"/>
      <family val="2"/>
    </font>
    <font>
      <i/>
      <sz val="9"/>
      <name val="Arial Narrow"/>
      <family val="2"/>
    </font>
    <font>
      <sz val="11"/>
      <color rgb="FF000099"/>
      <name val="Times New Roman"/>
      <family val="1"/>
    </font>
    <font>
      <sz val="10"/>
      <color rgb="FF000099"/>
      <name val="Arial Narrow"/>
      <family val="2"/>
    </font>
    <font>
      <sz val="12"/>
      <name val="Times New Roman"/>
      <family val="1"/>
    </font>
    <font>
      <sz val="9"/>
      <color indexed="14"/>
      <name val="Arial Narrow"/>
      <family val="2"/>
    </font>
    <font>
      <sz val="11"/>
      <color rgb="FF000099"/>
      <name val="Arial Narrow"/>
      <family val="2"/>
    </font>
    <font>
      <sz val="10"/>
      <color indexed="8"/>
      <name val="Arial Narrow"/>
      <family val="2"/>
    </font>
    <font>
      <u val="singleAccounting"/>
      <sz val="9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color indexed="10"/>
      <name val="Arial Narrow"/>
      <family val="2"/>
    </font>
    <font>
      <sz val="11"/>
      <name val="Arial Narrow"/>
      <family val="2"/>
    </font>
    <font>
      <u/>
      <sz val="10"/>
      <color indexed="12"/>
      <name val="Arial"/>
      <family val="2"/>
    </font>
    <font>
      <sz val="9"/>
      <color rgb="FF000099"/>
      <name val="Arial Narrow"/>
      <family val="2"/>
    </font>
    <font>
      <b/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8"/>
      <color rgb="FFFF00FF"/>
      <name val="Arial Narrow"/>
      <family val="2"/>
    </font>
    <font>
      <b/>
      <sz val="8"/>
      <color rgb="FFFF00FF"/>
      <name val="Arial Narrow"/>
      <family val="2"/>
    </font>
    <font>
      <b/>
      <sz val="9"/>
      <color rgb="FF0000FF"/>
      <name val="Arial Narrow"/>
      <family val="2"/>
    </font>
    <font>
      <b/>
      <sz val="10"/>
      <color theme="1"/>
      <name val="Arial"/>
      <family val="2"/>
    </font>
    <font>
      <b/>
      <sz val="10"/>
      <color rgb="FFFF0000"/>
      <name val="Arial Narrow"/>
      <family val="2"/>
    </font>
    <font>
      <b/>
      <sz val="14"/>
      <color rgb="FF0000FF"/>
      <name val="Times New Roman"/>
      <family val="1"/>
    </font>
    <font>
      <b/>
      <sz val="11"/>
      <color rgb="FF0000FF"/>
      <name val="Arial Narrow"/>
      <family val="2"/>
    </font>
    <font>
      <sz val="11"/>
      <color rgb="FF00B0F0"/>
      <name val="Arial Narrow"/>
      <family val="2"/>
    </font>
    <font>
      <sz val="10"/>
      <color theme="5"/>
      <name val="Arial Rounded MT Bold"/>
      <family val="2"/>
    </font>
    <font>
      <u/>
      <sz val="10"/>
      <color theme="5"/>
      <name val="Arial Rounded MT Bold"/>
      <family val="2"/>
    </font>
    <font>
      <sz val="10"/>
      <color rgb="FF00B050"/>
      <name val="Arial"/>
      <family val="2"/>
    </font>
    <font>
      <sz val="9"/>
      <color rgb="FF00B050"/>
      <name val="Times New Roman"/>
      <family val="1"/>
    </font>
    <font>
      <u/>
      <sz val="9"/>
      <name val="Arial Narrow"/>
      <family val="2"/>
    </font>
    <font>
      <sz val="10"/>
      <color theme="1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FFFCC"/>
        <bgColor indexed="64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 style="hair">
        <color indexed="64"/>
      </top>
      <bottom/>
      <diagonal/>
    </border>
    <border>
      <left/>
      <right style="dashDotDot">
        <color auto="1"/>
      </right>
      <top style="hair">
        <color auto="1"/>
      </top>
      <bottom/>
      <diagonal/>
    </border>
    <border>
      <left style="dashDotDot">
        <color auto="1"/>
      </left>
      <right/>
      <top/>
      <bottom style="hair">
        <color indexed="64"/>
      </bottom>
      <diagonal/>
    </border>
    <border>
      <left/>
      <right style="dashDotDot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</cellStyleXfs>
  <cellXfs count="285">
    <xf numFmtId="0" fontId="0" fillId="0" borderId="0" xfId="0"/>
    <xf numFmtId="44" fontId="0" fillId="3" borderId="8" xfId="2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3" fillId="0" borderId="0" xfId="3" applyFont="1" applyAlignment="1">
      <alignment horizontal="left"/>
    </xf>
    <xf numFmtId="0" fontId="16" fillId="0" borderId="0" xfId="3" applyFont="1" applyAlignment="1">
      <alignment horizontal="right"/>
    </xf>
    <xf numFmtId="0" fontId="17" fillId="0" borderId="15" xfId="3" applyFont="1" applyBorder="1"/>
    <xf numFmtId="0" fontId="18" fillId="0" borderId="0" xfId="3" applyFont="1"/>
    <xf numFmtId="0" fontId="13" fillId="0" borderId="16" xfId="3" applyFont="1" applyBorder="1"/>
    <xf numFmtId="0" fontId="15" fillId="0" borderId="15" xfId="3" applyFont="1" applyBorder="1" applyAlignment="1">
      <alignment horizontal="center"/>
    </xf>
    <xf numFmtId="0" fontId="13" fillId="0" borderId="0" xfId="3" applyFont="1" applyAlignment="1">
      <alignment horizontal="right"/>
    </xf>
    <xf numFmtId="0" fontId="18" fillId="0" borderId="0" xfId="3" applyFont="1" applyAlignment="1">
      <alignment horizontal="left"/>
    </xf>
    <xf numFmtId="8" fontId="19" fillId="0" borderId="15" xfId="3" applyNumberFormat="1" applyFont="1" applyBorder="1"/>
    <xf numFmtId="0" fontId="18" fillId="0" borderId="0" xfId="3" applyFont="1" applyAlignment="1">
      <alignment horizontal="center"/>
    </xf>
    <xf numFmtId="0" fontId="18" fillId="0" borderId="0" xfId="3" applyFont="1" applyAlignment="1">
      <alignment horizontal="right"/>
    </xf>
    <xf numFmtId="0" fontId="21" fillId="0" borderId="0" xfId="3" applyFont="1" applyAlignment="1">
      <alignment horizontal="center"/>
    </xf>
    <xf numFmtId="0" fontId="18" fillId="0" borderId="17" xfId="3" applyFont="1" applyBorder="1"/>
    <xf numFmtId="0" fontId="18" fillId="0" borderId="18" xfId="3" applyFont="1" applyBorder="1"/>
    <xf numFmtId="0" fontId="18" fillId="0" borderId="19" xfId="3" applyFont="1" applyBorder="1"/>
    <xf numFmtId="0" fontId="18" fillId="0" borderId="20" xfId="3" applyFont="1" applyBorder="1"/>
    <xf numFmtId="171" fontId="22" fillId="0" borderId="15" xfId="3" applyNumberFormat="1" applyFont="1" applyBorder="1" applyAlignment="1">
      <alignment horizontal="center"/>
    </xf>
    <xf numFmtId="14" fontId="22" fillId="0" borderId="21" xfId="3" applyNumberFormat="1" applyFont="1" applyBorder="1" applyAlignment="1">
      <alignment horizontal="center"/>
    </xf>
    <xf numFmtId="0" fontId="18" fillId="0" borderId="20" xfId="3" applyFont="1" applyBorder="1" applyAlignment="1">
      <alignment horizontal="right"/>
    </xf>
    <xf numFmtId="171" fontId="22" fillId="0" borderId="15" xfId="3" applyNumberFormat="1" applyFont="1" applyBorder="1"/>
    <xf numFmtId="0" fontId="18" fillId="0" borderId="22" xfId="3" applyFont="1" applyBorder="1"/>
    <xf numFmtId="0" fontId="18" fillId="0" borderId="23" xfId="3" applyFont="1" applyBorder="1"/>
    <xf numFmtId="0" fontId="18" fillId="0" borderId="24" xfId="3" applyFont="1" applyBorder="1"/>
    <xf numFmtId="0" fontId="19" fillId="0" borderId="15" xfId="3" applyFont="1" applyBorder="1" applyAlignment="1">
      <alignment horizontal="center"/>
    </xf>
    <xf numFmtId="0" fontId="23" fillId="0" borderId="0" xfId="3" applyFont="1"/>
    <xf numFmtId="0" fontId="18" fillId="0" borderId="25" xfId="3" applyFont="1" applyBorder="1"/>
    <xf numFmtId="0" fontId="24" fillId="0" borderId="0" xfId="3" applyFont="1"/>
    <xf numFmtId="0" fontId="24" fillId="0" borderId="26" xfId="3" applyFont="1" applyBorder="1" applyAlignment="1">
      <alignment horizontal="center"/>
    </xf>
    <xf numFmtId="0" fontId="24" fillId="0" borderId="30" xfId="3" applyFont="1" applyBorder="1" applyAlignment="1">
      <alignment horizontal="center"/>
    </xf>
    <xf numFmtId="44" fontId="13" fillId="0" borderId="0" xfId="4" applyFont="1" applyFill="1"/>
    <xf numFmtId="0" fontId="18" fillId="0" borderId="26" xfId="3" applyFont="1" applyBorder="1"/>
    <xf numFmtId="44" fontId="16" fillId="0" borderId="0" xfId="4" applyFont="1" applyFill="1"/>
    <xf numFmtId="0" fontId="18" fillId="5" borderId="26" xfId="3" applyFont="1" applyFill="1" applyBorder="1"/>
    <xf numFmtId="0" fontId="26" fillId="0" borderId="0" xfId="3" applyFont="1"/>
    <xf numFmtId="0" fontId="18" fillId="0" borderId="34" xfId="3" applyFont="1" applyBorder="1"/>
    <xf numFmtId="0" fontId="18" fillId="0" borderId="35" xfId="3" applyFont="1" applyBorder="1"/>
    <xf numFmtId="0" fontId="27" fillId="0" borderId="36" xfId="3" applyFont="1" applyBorder="1"/>
    <xf numFmtId="0" fontId="28" fillId="0" borderId="37" xfId="3" applyFont="1" applyBorder="1"/>
    <xf numFmtId="0" fontId="16" fillId="0" borderId="15" xfId="3" applyFont="1" applyBorder="1"/>
    <xf numFmtId="0" fontId="16" fillId="0" borderId="0" xfId="3" applyFont="1"/>
    <xf numFmtId="0" fontId="16" fillId="0" borderId="0" xfId="4" applyNumberFormat="1" applyFont="1" applyFill="1"/>
    <xf numFmtId="0" fontId="24" fillId="0" borderId="0" xfId="3" applyFont="1" applyAlignment="1">
      <alignment horizontal="center"/>
    </xf>
    <xf numFmtId="0" fontId="24" fillId="0" borderId="26" xfId="3" applyFont="1" applyBorder="1"/>
    <xf numFmtId="0" fontId="24" fillId="0" borderId="2" xfId="3" applyFont="1" applyBorder="1" applyAlignment="1">
      <alignment horizontal="center"/>
    </xf>
    <xf numFmtId="0" fontId="24" fillId="0" borderId="3" xfId="3" applyFont="1" applyBorder="1"/>
    <xf numFmtId="8" fontId="19" fillId="0" borderId="1" xfId="3" applyNumberFormat="1" applyFont="1" applyBorder="1"/>
    <xf numFmtId="0" fontId="24" fillId="0" borderId="25" xfId="3" applyFont="1" applyBorder="1"/>
    <xf numFmtId="0" fontId="18" fillId="0" borderId="38" xfId="3" applyFont="1" applyBorder="1"/>
    <xf numFmtId="172" fontId="30" fillId="0" borderId="1" xfId="4" applyNumberFormat="1" applyFont="1" applyFill="1" applyBorder="1" applyAlignment="1">
      <alignment horizontal="center"/>
    </xf>
    <xf numFmtId="0" fontId="31" fillId="0" borderId="34" xfId="3" applyFont="1" applyBorder="1"/>
    <xf numFmtId="0" fontId="31" fillId="0" borderId="0" xfId="3" applyFont="1"/>
    <xf numFmtId="44" fontId="18" fillId="0" borderId="0" xfId="4" applyFont="1" applyFill="1" applyBorder="1" applyAlignment="1">
      <alignment horizontal="right"/>
    </xf>
    <xf numFmtId="0" fontId="30" fillId="0" borderId="1" xfId="3" applyFont="1" applyBorder="1" applyAlignment="1">
      <alignment horizontal="center"/>
    </xf>
    <xf numFmtId="0" fontId="33" fillId="0" borderId="0" xfId="3" applyFont="1"/>
    <xf numFmtId="44" fontId="35" fillId="0" borderId="0" xfId="4" applyFont="1" applyFill="1" applyBorder="1" applyAlignment="1">
      <alignment horizontal="right"/>
    </xf>
    <xf numFmtId="44" fontId="18" fillId="0" borderId="0" xfId="4" applyFont="1"/>
    <xf numFmtId="0" fontId="16" fillId="0" borderId="0" xfId="3" applyFont="1" applyAlignment="1">
      <alignment horizontal="center"/>
    </xf>
    <xf numFmtId="0" fontId="37" fillId="0" borderId="0" xfId="3" applyFont="1" applyAlignment="1">
      <alignment horizontal="center"/>
    </xf>
    <xf numFmtId="0" fontId="24" fillId="0" borderId="2" xfId="3" applyFont="1" applyBorder="1"/>
    <xf numFmtId="0" fontId="38" fillId="0" borderId="2" xfId="3" applyFont="1" applyBorder="1"/>
    <xf numFmtId="0" fontId="18" fillId="0" borderId="16" xfId="3" applyFont="1" applyBorder="1"/>
    <xf numFmtId="0" fontId="18" fillId="0" borderId="3" xfId="3" applyFont="1" applyBorder="1"/>
    <xf numFmtId="0" fontId="24" fillId="0" borderId="38" xfId="3" applyFont="1" applyBorder="1" applyAlignment="1">
      <alignment horizontal="center"/>
    </xf>
    <xf numFmtId="0" fontId="24" fillId="0" borderId="25" xfId="3" applyFont="1" applyBorder="1" applyAlignment="1">
      <alignment horizontal="center"/>
    </xf>
    <xf numFmtId="0" fontId="18" fillId="5" borderId="0" xfId="3" applyFont="1" applyFill="1"/>
    <xf numFmtId="173" fontId="18" fillId="0" borderId="26" xfId="3" applyNumberFormat="1" applyFont="1" applyBorder="1" applyAlignment="1">
      <alignment horizontal="center"/>
    </xf>
    <xf numFmtId="0" fontId="18" fillId="5" borderId="0" xfId="3" applyFont="1" applyFill="1" applyAlignment="1">
      <alignment horizontal="center"/>
    </xf>
    <xf numFmtId="0" fontId="18" fillId="0" borderId="26" xfId="3" applyFont="1" applyBorder="1" applyAlignment="1">
      <alignment horizontal="center"/>
    </xf>
    <xf numFmtId="0" fontId="18" fillId="0" borderId="15" xfId="3" applyFont="1" applyBorder="1"/>
    <xf numFmtId="0" fontId="40" fillId="0" borderId="0" xfId="5" applyAlignment="1" applyProtection="1"/>
    <xf numFmtId="40" fontId="20" fillId="0" borderId="30" xfId="3" applyNumberFormat="1" applyFont="1" applyBorder="1" applyAlignment="1">
      <alignment horizontal="center"/>
    </xf>
    <xf numFmtId="0" fontId="31" fillId="0" borderId="26" xfId="3" applyFont="1" applyBorder="1" applyAlignment="1">
      <alignment horizontal="center"/>
    </xf>
    <xf numFmtId="0" fontId="24" fillId="5" borderId="0" xfId="3" applyFont="1" applyFill="1"/>
    <xf numFmtId="0" fontId="18" fillId="5" borderId="25" xfId="3" applyFont="1" applyFill="1" applyBorder="1"/>
    <xf numFmtId="0" fontId="18" fillId="0" borderId="28" xfId="3" applyFont="1" applyBorder="1"/>
    <xf numFmtId="0" fontId="27" fillId="0" borderId="0" xfId="3" applyFont="1" applyAlignment="1">
      <alignment horizontal="left"/>
    </xf>
    <xf numFmtId="0" fontId="43" fillId="0" borderId="0" xfId="3" applyFont="1"/>
    <xf numFmtId="0" fontId="44" fillId="0" borderId="0" xfId="3" applyFont="1"/>
    <xf numFmtId="0" fontId="27" fillId="0" borderId="25" xfId="3" applyFont="1" applyBorder="1"/>
    <xf numFmtId="0" fontId="45" fillId="0" borderId="0" xfId="3" applyFont="1" applyAlignment="1">
      <alignment horizontal="center" vertical="center"/>
    </xf>
    <xf numFmtId="0" fontId="18" fillId="0" borderId="0" xfId="3" applyFont="1" applyAlignment="1">
      <alignment vertical="center"/>
    </xf>
    <xf numFmtId="0" fontId="46" fillId="0" borderId="0" xfId="3" applyFont="1"/>
    <xf numFmtId="0" fontId="46" fillId="0" borderId="0" xfId="3" applyFont="1" applyAlignment="1">
      <alignment vertical="top"/>
    </xf>
    <xf numFmtId="0" fontId="46" fillId="0" borderId="23" xfId="3" applyFont="1" applyBorder="1" applyAlignment="1">
      <alignment vertical="top"/>
    </xf>
    <xf numFmtId="0" fontId="47" fillId="0" borderId="0" xfId="3" applyFont="1"/>
    <xf numFmtId="0" fontId="2" fillId="0" borderId="0" xfId="3"/>
    <xf numFmtId="0" fontId="18" fillId="0" borderId="0" xfId="3" applyFont="1" applyAlignment="1">
      <alignment horizontal="center" vertical="top"/>
    </xf>
    <xf numFmtId="0" fontId="42" fillId="0" borderId="0" xfId="3" applyFont="1" applyAlignment="1">
      <alignment horizontal="right"/>
    </xf>
    <xf numFmtId="167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8" fontId="5" fillId="3" borderId="1" xfId="0" applyNumberFormat="1" applyFont="1" applyFill="1" applyBorder="1" applyAlignment="1" applyProtection="1">
      <alignment horizontal="left"/>
      <protection locked="0"/>
    </xf>
    <xf numFmtId="169" fontId="5" fillId="3" borderId="1" xfId="0" applyNumberFormat="1" applyFont="1" applyFill="1" applyBorder="1" applyAlignment="1" applyProtection="1">
      <alignment horizontal="left"/>
      <protection locked="0"/>
    </xf>
    <xf numFmtId="14" fontId="5" fillId="3" borderId="1" xfId="0" applyNumberFormat="1" applyFont="1" applyFill="1" applyBorder="1" applyProtection="1">
      <protection locked="0"/>
    </xf>
    <xf numFmtId="170" fontId="5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5" fillId="3" borderId="1" xfId="0" applyFont="1" applyFill="1" applyBorder="1" applyProtection="1">
      <protection locked="0"/>
    </xf>
    <xf numFmtId="40" fontId="0" fillId="3" borderId="8" xfId="1" applyNumberFormat="1" applyFont="1" applyFill="1" applyBorder="1" applyAlignment="1" applyProtection="1">
      <alignment horizontal="right"/>
      <protection locked="0"/>
    </xf>
    <xf numFmtId="44" fontId="0" fillId="3" borderId="8" xfId="2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8" fontId="12" fillId="0" borderId="0" xfId="0" applyNumberFormat="1" applyFont="1" applyAlignment="1" applyProtection="1">
      <alignment horizontal="left" vertical="center"/>
      <protection hidden="1"/>
    </xf>
    <xf numFmtId="0" fontId="12" fillId="0" borderId="32" xfId="0" applyFont="1" applyBorder="1" applyAlignment="1" applyProtection="1">
      <alignment horizontal="left" vertical="center"/>
      <protection hidden="1"/>
    </xf>
    <xf numFmtId="8" fontId="12" fillId="0" borderId="33" xfId="0" applyNumberFormat="1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14" fontId="2" fillId="0" borderId="0" xfId="0" applyNumberFormat="1" applyFont="1" applyAlignment="1" applyProtection="1">
      <alignment horizontal="right" vertical="center" wrapText="1"/>
      <protection hidden="1"/>
    </xf>
    <xf numFmtId="14" fontId="2" fillId="0" borderId="0" xfId="0" applyNumberFormat="1" applyFont="1" applyAlignment="1" applyProtection="1">
      <alignment horizontal="right" vertical="center"/>
      <protection hidden="1"/>
    </xf>
    <xf numFmtId="8" fontId="2" fillId="0" borderId="0" xfId="0" applyNumberFormat="1" applyFont="1" applyAlignment="1" applyProtection="1">
      <alignment vertical="center"/>
      <protection hidden="1"/>
    </xf>
    <xf numFmtId="0" fontId="2" fillId="0" borderId="36" xfId="0" applyFont="1" applyBorder="1" applyAlignment="1" applyProtection="1">
      <alignment vertical="center"/>
      <protection hidden="1"/>
    </xf>
    <xf numFmtId="8" fontId="2" fillId="0" borderId="37" xfId="0" applyNumberFormat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8" fontId="4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53" xfId="0" applyFont="1" applyBorder="1" applyAlignment="1" applyProtection="1">
      <alignment vertical="center"/>
      <protection hidden="1"/>
    </xf>
    <xf numFmtId="0" fontId="2" fillId="0" borderId="54" xfId="0" applyFont="1" applyBorder="1" applyAlignment="1" applyProtection="1">
      <alignment vertical="center"/>
      <protection hidden="1"/>
    </xf>
    <xf numFmtId="0" fontId="2" fillId="0" borderId="55" xfId="0" applyFont="1" applyBorder="1" applyAlignment="1" applyProtection="1">
      <alignment vertical="center"/>
      <protection hidden="1"/>
    </xf>
    <xf numFmtId="8" fontId="2" fillId="0" borderId="45" xfId="0" applyNumberFormat="1" applyFont="1" applyBorder="1" applyAlignment="1" applyProtection="1">
      <alignment vertical="center"/>
      <protection hidden="1"/>
    </xf>
    <xf numFmtId="0" fontId="4" fillId="0" borderId="46" xfId="0" applyFont="1" applyBorder="1" applyAlignment="1" applyProtection="1">
      <alignment vertical="center"/>
      <protection hidden="1"/>
    </xf>
    <xf numFmtId="8" fontId="2" fillId="0" borderId="48" xfId="0" applyNumberFormat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4" fontId="4" fillId="0" borderId="0" xfId="0" applyNumberFormat="1" applyFont="1" applyAlignment="1" applyProtection="1">
      <alignment vertical="center"/>
      <protection hidden="1"/>
    </xf>
    <xf numFmtId="0" fontId="4" fillId="0" borderId="49" xfId="0" applyFont="1" applyBorder="1" applyAlignment="1" applyProtection="1">
      <alignment vertical="center"/>
      <protection hidden="1"/>
    </xf>
    <xf numFmtId="8" fontId="2" fillId="0" borderId="50" xfId="0" applyNumberFormat="1" applyFont="1" applyBorder="1" applyAlignment="1" applyProtection="1">
      <alignment vertical="center"/>
      <protection hidden="1"/>
    </xf>
    <xf numFmtId="0" fontId="4" fillId="0" borderId="51" xfId="0" applyFont="1" applyBorder="1" applyAlignment="1" applyProtection="1">
      <alignment vertical="center"/>
      <protection hidden="1"/>
    </xf>
    <xf numFmtId="0" fontId="4" fillId="0" borderId="52" xfId="0" applyFont="1" applyBorder="1" applyAlignment="1" applyProtection="1">
      <alignment vertical="center"/>
      <protection hidden="1"/>
    </xf>
    <xf numFmtId="44" fontId="4" fillId="0" borderId="0" xfId="2" applyFont="1" applyFill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horizontal="right" vertical="center" wrapText="1"/>
      <protection hidden="1"/>
    </xf>
    <xf numFmtId="164" fontId="2" fillId="0" borderId="0" xfId="0" applyNumberFormat="1" applyFont="1" applyAlignment="1" applyProtection="1">
      <alignment horizontal="left" vertical="center" wrapText="1"/>
      <protection hidden="1"/>
    </xf>
    <xf numFmtId="44" fontId="19" fillId="0" borderId="0" xfId="3" applyNumberFormat="1" applyFont="1"/>
    <xf numFmtId="8" fontId="19" fillId="0" borderId="0" xfId="3" applyNumberFormat="1" applyFont="1"/>
    <xf numFmtId="44" fontId="54" fillId="0" borderId="56" xfId="3" applyNumberFormat="1" applyFont="1" applyBorder="1"/>
    <xf numFmtId="8" fontId="54" fillId="0" borderId="56" xfId="3" applyNumberFormat="1" applyFont="1" applyBorder="1"/>
    <xf numFmtId="0" fontId="55" fillId="0" borderId="0" xfId="3" applyFont="1"/>
    <xf numFmtId="44" fontId="19" fillId="0" borderId="15" xfId="3" applyNumberFormat="1" applyFont="1" applyBorder="1"/>
    <xf numFmtId="0" fontId="5" fillId="0" borderId="0" xfId="0" applyFont="1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52" fillId="0" borderId="0" xfId="0" applyFont="1" applyProtection="1">
      <protection hidden="1"/>
    </xf>
    <xf numFmtId="0" fontId="11" fillId="0" borderId="4" xfId="0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2" fillId="0" borderId="6" xfId="0" applyFont="1" applyBorder="1" applyAlignment="1" applyProtection="1">
      <alignment horizontal="left" indent="3"/>
      <protection hidden="1"/>
    </xf>
    <xf numFmtId="40" fontId="0" fillId="0" borderId="7" xfId="1" applyNumberFormat="1" applyFont="1" applyFill="1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left" indent="3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6" xfId="0" applyBorder="1" applyAlignment="1" applyProtection="1">
      <alignment horizontal="left" indent="4"/>
      <protection hidden="1"/>
    </xf>
    <xf numFmtId="0" fontId="0" fillId="0" borderId="6" xfId="0" applyBorder="1" applyAlignment="1" applyProtection="1">
      <alignment horizontal="left" indent="1"/>
      <protection hidden="1"/>
    </xf>
    <xf numFmtId="0" fontId="11" fillId="0" borderId="11" xfId="0" applyFont="1" applyBorder="1" applyAlignment="1" applyProtection="1">
      <alignment horizontal="left" indent="3"/>
      <protection hidden="1"/>
    </xf>
    <xf numFmtId="0" fontId="0" fillId="0" borderId="12" xfId="0" applyBorder="1" applyProtection="1">
      <protection hidden="1"/>
    </xf>
    <xf numFmtId="44" fontId="0" fillId="0" borderId="7" xfId="2" applyFont="1" applyFill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44" fontId="5" fillId="3" borderId="1" xfId="0" applyNumberFormat="1" applyFont="1" applyFill="1" applyBorder="1" applyProtection="1">
      <protection locked="0"/>
    </xf>
    <xf numFmtId="8" fontId="19" fillId="0" borderId="1" xfId="3" applyNumberFormat="1" applyFont="1" applyBorder="1" applyAlignment="1">
      <alignment horizontal="right"/>
    </xf>
    <xf numFmtId="8" fontId="19" fillId="0" borderId="1" xfId="2" applyNumberFormat="1" applyFont="1" applyFill="1" applyBorder="1" applyAlignment="1">
      <alignment horizontal="right"/>
    </xf>
    <xf numFmtId="14" fontId="5" fillId="0" borderId="0" xfId="0" applyNumberFormat="1" applyFont="1" applyProtection="1">
      <protection hidden="1"/>
    </xf>
    <xf numFmtId="0" fontId="59" fillId="0" borderId="0" xfId="0" applyFont="1" applyProtection="1">
      <protection hidden="1"/>
    </xf>
    <xf numFmtId="0" fontId="2" fillId="0" borderId="32" xfId="0" applyFont="1" applyBorder="1" applyProtection="1">
      <protection hidden="1"/>
    </xf>
    <xf numFmtId="0" fontId="0" fillId="0" borderId="40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34" xfId="0" applyBorder="1" applyProtection="1">
      <protection hidden="1"/>
    </xf>
    <xf numFmtId="44" fontId="48" fillId="0" borderId="0" xfId="4" applyFont="1" applyFill="1" applyBorder="1" applyProtection="1">
      <protection hidden="1"/>
    </xf>
    <xf numFmtId="44" fontId="48" fillId="0" borderId="35" xfId="4" applyFont="1" applyFill="1" applyBorder="1" applyProtection="1">
      <protection hidden="1"/>
    </xf>
    <xf numFmtId="0" fontId="2" fillId="0" borderId="34" xfId="0" applyFont="1" applyBorder="1" applyProtection="1">
      <protection hidden="1"/>
    </xf>
    <xf numFmtId="44" fontId="0" fillId="0" borderId="0" xfId="4" applyFont="1" applyFill="1" applyBorder="1" applyProtection="1">
      <protection hidden="1"/>
    </xf>
    <xf numFmtId="44" fontId="0" fillId="0" borderId="35" xfId="4" applyFont="1" applyFill="1" applyBorder="1" applyProtection="1">
      <protection hidden="1"/>
    </xf>
    <xf numFmtId="0" fontId="2" fillId="0" borderId="36" xfId="0" applyFont="1" applyBorder="1" applyProtection="1">
      <protection hidden="1"/>
    </xf>
    <xf numFmtId="44" fontId="0" fillId="0" borderId="15" xfId="4" applyFont="1" applyFill="1" applyBorder="1" applyProtection="1">
      <protection hidden="1"/>
    </xf>
    <xf numFmtId="44" fontId="0" fillId="0" borderId="37" xfId="4" applyFont="1" applyFill="1" applyBorder="1" applyProtection="1">
      <protection hidden="1"/>
    </xf>
    <xf numFmtId="0" fontId="0" fillId="0" borderId="45" xfId="0" applyBorder="1" applyProtection="1">
      <protection hidden="1"/>
    </xf>
    <xf numFmtId="18" fontId="0" fillId="0" borderId="46" xfId="0" applyNumberFormat="1" applyBorder="1" applyProtection="1">
      <protection hidden="1"/>
    </xf>
    <xf numFmtId="0" fontId="0" fillId="0" borderId="46" xfId="0" applyBorder="1" applyProtection="1"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49" xfId="0" applyBorder="1" applyProtection="1">
      <protection hidden="1"/>
    </xf>
    <xf numFmtId="18" fontId="0" fillId="0" borderId="0" xfId="0" applyNumberFormat="1" applyProtection="1">
      <protection hidden="1"/>
    </xf>
    <xf numFmtId="18" fontId="2" fillId="0" borderId="0" xfId="0" applyNumberFormat="1" applyFont="1" applyProtection="1">
      <protection hidden="1"/>
    </xf>
    <xf numFmtId="14" fontId="0" fillId="0" borderId="0" xfId="0" applyNumberFormat="1" applyProtection="1">
      <protection hidden="1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8" fontId="0" fillId="0" borderId="0" xfId="4" applyNumberFormat="1" applyFont="1" applyFill="1" applyBorder="1" applyProtection="1">
      <protection hidden="1"/>
    </xf>
    <xf numFmtId="44" fontId="0" fillId="0" borderId="0" xfId="2" applyFont="1" applyFill="1" applyBorder="1" applyProtection="1">
      <protection hidden="1"/>
    </xf>
    <xf numFmtId="44" fontId="0" fillId="0" borderId="49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6" fontId="0" fillId="0" borderId="0" xfId="0" applyNumberFormat="1" applyAlignment="1" applyProtection="1">
      <alignment wrapText="1"/>
      <protection hidden="1"/>
    </xf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0" fontId="0" fillId="0" borderId="52" xfId="0" applyBorder="1" applyProtection="1">
      <protection hidden="1"/>
    </xf>
    <xf numFmtId="0" fontId="2" fillId="0" borderId="46" xfId="0" applyFont="1" applyBorder="1" applyProtection="1">
      <protection hidden="1"/>
    </xf>
    <xf numFmtId="44" fontId="0" fillId="0" borderId="0" xfId="0" applyNumberFormat="1" applyProtection="1">
      <protection hidden="1"/>
    </xf>
    <xf numFmtId="44" fontId="2" fillId="0" borderId="0" xfId="0" applyNumberFormat="1" applyFont="1" applyAlignment="1" applyProtection="1">
      <alignment vertical="center"/>
      <protection hidden="1"/>
    </xf>
    <xf numFmtId="8" fontId="0" fillId="7" borderId="0" xfId="4" applyNumberFormat="1" applyFont="1" applyFill="1" applyBorder="1" applyProtection="1">
      <protection hidden="1"/>
    </xf>
    <xf numFmtId="8" fontId="0" fillId="3" borderId="8" xfId="2" applyNumberFormat="1" applyFont="1" applyFill="1" applyBorder="1" applyAlignment="1" applyProtection="1">
      <alignment horizontal="right"/>
      <protection locked="0"/>
    </xf>
    <xf numFmtId="0" fontId="60" fillId="0" borderId="0" xfId="3" applyFont="1" applyAlignment="1">
      <alignment horizontal="right"/>
    </xf>
    <xf numFmtId="0" fontId="18" fillId="0" borderId="0" xfId="3" applyFont="1" applyAlignment="1">
      <alignment wrapText="1"/>
    </xf>
    <xf numFmtId="0" fontId="5" fillId="0" borderId="0" xfId="0" applyFont="1" applyAlignment="1">
      <alignment wrapText="1"/>
    </xf>
    <xf numFmtId="14" fontId="5" fillId="0" borderId="0" xfId="0" applyNumberFormat="1" applyFont="1"/>
    <xf numFmtId="165" fontId="5" fillId="0" borderId="0" xfId="0" applyNumberFormat="1" applyFont="1"/>
    <xf numFmtId="8" fontId="5" fillId="0" borderId="0" xfId="0" applyNumberFormat="1" applyFont="1"/>
    <xf numFmtId="8" fontId="5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>
      <alignment vertical="center" wrapText="1"/>
    </xf>
    <xf numFmtId="8" fontId="5" fillId="0" borderId="0" xfId="0" applyNumberFormat="1" applyFont="1" applyProtection="1">
      <protection hidden="1"/>
    </xf>
    <xf numFmtId="1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4" fontId="5" fillId="0" borderId="0" xfId="0" applyNumberFormat="1" applyFont="1" applyAlignment="1" applyProtection="1">
      <alignment horizontal="right" vertical="center" wrapText="1"/>
      <protection hidden="1"/>
    </xf>
    <xf numFmtId="14" fontId="5" fillId="0" borderId="0" xfId="0" applyNumberFormat="1" applyFont="1" applyAlignment="1" applyProtection="1">
      <alignment horizontal="right" vertical="center"/>
      <protection hidden="1"/>
    </xf>
    <xf numFmtId="166" fontId="62" fillId="0" borderId="0" xfId="0" applyNumberFormat="1" applyFont="1" applyAlignment="1" applyProtection="1">
      <alignment horizontal="right" vertical="center"/>
      <protection hidden="1"/>
    </xf>
    <xf numFmtId="0" fontId="62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166" fontId="5" fillId="0" borderId="0" xfId="0" applyNumberFormat="1" applyFont="1" applyAlignment="1" applyProtection="1">
      <alignment horizontal="right" vertical="center"/>
      <protection hidden="1"/>
    </xf>
    <xf numFmtId="14" fontId="62" fillId="0" borderId="0" xfId="0" applyNumberFormat="1" applyFont="1" applyAlignment="1" applyProtection="1">
      <alignment horizontal="right" vertical="center"/>
      <protection hidden="1"/>
    </xf>
    <xf numFmtId="14" fontId="44" fillId="0" borderId="0" xfId="3" applyNumberFormat="1" applyFont="1" applyAlignment="1">
      <alignment horizontal="right" vertical="center" wrapText="1"/>
    </xf>
    <xf numFmtId="44" fontId="12" fillId="0" borderId="0" xfId="0" applyNumberFormat="1" applyFont="1" applyAlignment="1" applyProtection="1">
      <alignment horizontal="left" vertical="center"/>
      <protection hidden="1"/>
    </xf>
    <xf numFmtId="44" fontId="5" fillId="0" borderId="0" xfId="0" applyNumberFormat="1" applyFont="1"/>
    <xf numFmtId="44" fontId="5" fillId="0" borderId="0" xfId="0" applyNumberFormat="1" applyFont="1" applyAlignment="1" applyProtection="1">
      <alignment vertical="center"/>
      <protection hidden="1"/>
    </xf>
    <xf numFmtId="0" fontId="18" fillId="0" borderId="42" xfId="3" applyFont="1" applyBorder="1" applyAlignment="1">
      <alignment horizontal="center" vertical="center" wrapText="1"/>
    </xf>
    <xf numFmtId="0" fontId="18" fillId="0" borderId="43" xfId="3" applyFont="1" applyBorder="1" applyAlignment="1">
      <alignment horizontal="center" vertical="center" wrapText="1"/>
    </xf>
    <xf numFmtId="0" fontId="18" fillId="0" borderId="44" xfId="3" applyFont="1" applyBorder="1" applyAlignment="1">
      <alignment horizontal="center" vertical="center" wrapText="1"/>
    </xf>
    <xf numFmtId="0" fontId="46" fillId="0" borderId="0" xfId="3" applyFont="1" applyAlignment="1">
      <alignment horizontal="left" vertical="center" wrapText="1"/>
    </xf>
    <xf numFmtId="0" fontId="46" fillId="0" borderId="23" xfId="3" applyFont="1" applyBorder="1" applyAlignment="1">
      <alignment horizontal="left" vertical="center" wrapText="1"/>
    </xf>
    <xf numFmtId="0" fontId="53" fillId="4" borderId="15" xfId="3" applyFont="1" applyFill="1" applyBorder="1" applyAlignment="1">
      <alignment horizontal="left"/>
    </xf>
    <xf numFmtId="0" fontId="18" fillId="0" borderId="15" xfId="3" applyFont="1" applyBorder="1" applyAlignment="1">
      <alignment horizontal="center"/>
    </xf>
    <xf numFmtId="0" fontId="18" fillId="0" borderId="0" xfId="3" applyFont="1" applyAlignment="1">
      <alignment horizontal="center" vertical="top"/>
    </xf>
    <xf numFmtId="8" fontId="20" fillId="0" borderId="31" xfId="3" applyNumberFormat="1" applyFont="1" applyBorder="1" applyAlignment="1">
      <alignment horizontal="center"/>
    </xf>
    <xf numFmtId="8" fontId="20" fillId="0" borderId="15" xfId="3" applyNumberFormat="1" applyFont="1" applyBorder="1" applyAlignment="1">
      <alignment horizontal="center"/>
    </xf>
    <xf numFmtId="8" fontId="20" fillId="0" borderId="21" xfId="3" applyNumberFormat="1" applyFont="1" applyBorder="1" applyAlignment="1">
      <alignment horizontal="center"/>
    </xf>
    <xf numFmtId="0" fontId="16" fillId="0" borderId="0" xfId="3" applyFont="1" applyAlignment="1">
      <alignment horizontal="center"/>
    </xf>
    <xf numFmtId="0" fontId="34" fillId="0" borderId="0" xfId="3" applyFont="1" applyAlignment="1">
      <alignment horizontal="center"/>
    </xf>
    <xf numFmtId="0" fontId="33" fillId="0" borderId="39" xfId="3" applyFont="1" applyBorder="1" applyAlignment="1">
      <alignment horizontal="center"/>
    </xf>
    <xf numFmtId="0" fontId="33" fillId="0" borderId="40" xfId="3" applyFont="1" applyBorder="1" applyAlignment="1">
      <alignment horizontal="center"/>
    </xf>
    <xf numFmtId="0" fontId="33" fillId="0" borderId="41" xfId="3" applyFont="1" applyBorder="1" applyAlignment="1">
      <alignment horizontal="center"/>
    </xf>
    <xf numFmtId="0" fontId="36" fillId="6" borderId="39" xfId="3" applyFont="1" applyFill="1" applyBorder="1" applyAlignment="1">
      <alignment horizontal="center"/>
    </xf>
    <xf numFmtId="0" fontId="36" fillId="6" borderId="40" xfId="3" applyFont="1" applyFill="1" applyBorder="1" applyAlignment="1">
      <alignment horizontal="center"/>
    </xf>
    <xf numFmtId="0" fontId="36" fillId="6" borderId="41" xfId="3" applyFont="1" applyFill="1" applyBorder="1" applyAlignment="1">
      <alignment horizontal="center"/>
    </xf>
    <xf numFmtId="8" fontId="29" fillId="0" borderId="31" xfId="3" applyNumberFormat="1" applyFont="1" applyBorder="1" applyAlignment="1">
      <alignment horizontal="center"/>
    </xf>
    <xf numFmtId="0" fontId="29" fillId="0" borderId="15" xfId="3" applyFont="1" applyBorder="1" applyAlignment="1">
      <alignment horizontal="center"/>
    </xf>
    <xf numFmtId="0" fontId="29" fillId="0" borderId="21" xfId="3" applyFont="1" applyBorder="1" applyAlignment="1">
      <alignment horizontal="center"/>
    </xf>
    <xf numFmtId="0" fontId="41" fillId="0" borderId="15" xfId="3" applyFont="1" applyBorder="1" applyAlignment="1">
      <alignment horizontal="center"/>
    </xf>
    <xf numFmtId="0" fontId="25" fillId="0" borderId="31" xfId="3" applyFont="1" applyBorder="1" applyAlignment="1">
      <alignment horizontal="center"/>
    </xf>
    <xf numFmtId="0" fontId="25" fillId="0" borderId="15" xfId="3" applyFont="1" applyBorder="1" applyAlignment="1">
      <alignment horizontal="center"/>
    </xf>
    <xf numFmtId="0" fontId="25" fillId="0" borderId="21" xfId="3" applyFont="1" applyBorder="1" applyAlignment="1">
      <alignment horizontal="center"/>
    </xf>
    <xf numFmtId="44" fontId="20" fillId="0" borderId="31" xfId="3" applyNumberFormat="1" applyFont="1" applyBorder="1" applyAlignment="1">
      <alignment horizontal="center"/>
    </xf>
    <xf numFmtId="44" fontId="20" fillId="0" borderId="15" xfId="3" applyNumberFormat="1" applyFont="1" applyBorder="1" applyAlignment="1">
      <alignment horizontal="center"/>
    </xf>
    <xf numFmtId="44" fontId="20" fillId="0" borderId="21" xfId="3" applyNumberFormat="1" applyFont="1" applyBorder="1" applyAlignment="1">
      <alignment horizontal="center"/>
    </xf>
    <xf numFmtId="0" fontId="22" fillId="0" borderId="32" xfId="3" applyFont="1" applyBorder="1" applyAlignment="1">
      <alignment horizontal="center"/>
    </xf>
    <xf numFmtId="0" fontId="22" fillId="0" borderId="33" xfId="3" applyFont="1" applyBorder="1" applyAlignment="1">
      <alignment horizontal="center"/>
    </xf>
    <xf numFmtId="0" fontId="20" fillId="0" borderId="15" xfId="3" applyFont="1" applyBorder="1" applyAlignment="1">
      <alignment horizontal="center"/>
    </xf>
    <xf numFmtId="0" fontId="20" fillId="0" borderId="21" xfId="3" applyFont="1" applyBorder="1" applyAlignment="1">
      <alignment horizontal="center"/>
    </xf>
    <xf numFmtId="0" fontId="29" fillId="0" borderId="31" xfId="4" applyNumberFormat="1" applyFont="1" applyBorder="1" applyAlignment="1">
      <alignment horizontal="center"/>
    </xf>
    <xf numFmtId="0" fontId="29" fillId="0" borderId="15" xfId="4" applyNumberFormat="1" applyFont="1" applyBorder="1" applyAlignment="1">
      <alignment horizontal="center"/>
    </xf>
    <xf numFmtId="0" fontId="29" fillId="0" borderId="21" xfId="4" applyNumberFormat="1" applyFont="1" applyBorder="1" applyAlignment="1">
      <alignment horizontal="center"/>
    </xf>
    <xf numFmtId="0" fontId="19" fillId="0" borderId="0" xfId="3" applyFont="1" applyAlignment="1">
      <alignment horizontal="left"/>
    </xf>
    <xf numFmtId="0" fontId="19" fillId="0" borderId="15" xfId="3" applyFont="1" applyBorder="1" applyAlignment="1">
      <alignment horizontal="left"/>
    </xf>
    <xf numFmtId="14" fontId="20" fillId="0" borderId="0" xfId="3" applyNumberFormat="1" applyFont="1" applyAlignment="1">
      <alignment horizontal="center"/>
    </xf>
    <xf numFmtId="0" fontId="20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19" fillId="0" borderId="15" xfId="3" applyFont="1" applyBorder="1" applyAlignment="1">
      <alignment horizontal="center"/>
    </xf>
    <xf numFmtId="0" fontId="42" fillId="0" borderId="0" xfId="3" applyFont="1" applyAlignment="1">
      <alignment horizontal="center"/>
    </xf>
    <xf numFmtId="169" fontId="14" fillId="0" borderId="15" xfId="3" applyNumberFormat="1" applyFont="1" applyBorder="1" applyAlignment="1">
      <alignment horizontal="center"/>
    </xf>
    <xf numFmtId="0" fontId="15" fillId="0" borderId="15" xfId="3" applyFont="1" applyBorder="1" applyAlignment="1">
      <alignment horizontal="center"/>
    </xf>
    <xf numFmtId="0" fontId="57" fillId="0" borderId="2" xfId="3" applyFont="1" applyBorder="1" applyAlignment="1">
      <alignment horizontal="center"/>
    </xf>
    <xf numFmtId="0" fontId="57" fillId="0" borderId="16" xfId="3" applyFont="1" applyBorder="1" applyAlignment="1">
      <alignment horizontal="center"/>
    </xf>
    <xf numFmtId="0" fontId="57" fillId="0" borderId="3" xfId="3" applyFont="1" applyBorder="1" applyAlignment="1">
      <alignment horizontal="center"/>
    </xf>
    <xf numFmtId="167" fontId="19" fillId="0" borderId="15" xfId="3" applyNumberFormat="1" applyFont="1" applyBorder="1" applyAlignment="1">
      <alignment horizontal="center"/>
    </xf>
    <xf numFmtId="14" fontId="22" fillId="0" borderId="15" xfId="3" applyNumberFormat="1" applyFont="1" applyBorder="1" applyAlignment="1">
      <alignment horizontal="center"/>
    </xf>
    <xf numFmtId="14" fontId="22" fillId="0" borderId="21" xfId="3" applyNumberFormat="1" applyFont="1" applyBorder="1" applyAlignment="1">
      <alignment horizontal="center"/>
    </xf>
    <xf numFmtId="0" fontId="55" fillId="0" borderId="16" xfId="3" applyFont="1" applyBorder="1" applyAlignment="1">
      <alignment horizontal="center"/>
    </xf>
    <xf numFmtId="0" fontId="20" fillId="0" borderId="15" xfId="3" applyFont="1" applyBorder="1" applyAlignment="1">
      <alignment horizontal="left"/>
    </xf>
    <xf numFmtId="0" fontId="25" fillId="0" borderId="27" xfId="3" applyFont="1" applyBorder="1" applyAlignment="1">
      <alignment horizontal="center"/>
    </xf>
    <xf numFmtId="0" fontId="25" fillId="0" borderId="28" xfId="3" applyFont="1" applyBorder="1" applyAlignment="1">
      <alignment horizontal="center"/>
    </xf>
    <xf numFmtId="0" fontId="25" fillId="0" borderId="29" xfId="3" applyFont="1" applyBorder="1" applyAlignment="1">
      <alignment horizontal="center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</cellXfs>
  <cellStyles count="6">
    <cellStyle name="Comma" xfId="1" builtinId="3"/>
    <cellStyle name="Currency" xfId="2" builtinId="4"/>
    <cellStyle name="Currency 2" xfId="4" xr:uid="{00000000-0005-0000-0000-000002000000}"/>
    <cellStyle name="Hyperlink" xfId="5" builtinId="8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  <color rgb="FFFFF8E5"/>
      <color rgb="FFFF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46</xdr:row>
      <xdr:rowOff>66675</xdr:rowOff>
    </xdr:from>
    <xdr:to>
      <xdr:col>6</xdr:col>
      <xdr:colOff>57150</xdr:colOff>
      <xdr:row>47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4095750" y="7477125"/>
          <a:ext cx="2571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46</xdr:row>
      <xdr:rowOff>66675</xdr:rowOff>
    </xdr:from>
    <xdr:to>
      <xdr:col>7</xdr:col>
      <xdr:colOff>247650</xdr:colOff>
      <xdr:row>47</xdr:row>
      <xdr:rowOff>142875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591050" y="7477125"/>
          <a:ext cx="2190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6" name="Line 2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7" name="Line 2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9" name="Line 2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killeenisd.org/Users/simpsonc27/AppData/Local/Microsoft/Windows/Temporary%20Internet%20Files/Content.Outlook/OIJG6AI1/Copy%20of%20Jan2015FederalProfessionalLeaveTEXAS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deral Form-PRINT THIS"/>
      <sheetName val="Fill in This Sheet"/>
      <sheetName val="Validation"/>
    </sheetNames>
    <sheetDataSet>
      <sheetData sheetId="0" refreshError="1"/>
      <sheetData sheetId="1"/>
      <sheetData sheetId="2">
        <row r="9">
          <cell r="F9" t="str">
            <v>Y</v>
          </cell>
        </row>
        <row r="10">
          <cell r="F10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00FF"/>
    <pageSetUpPr fitToPage="1"/>
  </sheetPr>
  <dimension ref="A1:R107"/>
  <sheetViews>
    <sheetView tabSelected="1" zoomScale="80" zoomScaleNormal="80" workbookViewId="0">
      <selection activeCell="S90" sqref="S90"/>
    </sheetView>
  </sheetViews>
  <sheetFormatPr defaultColWidth="9.140625" defaultRowHeight="12.75" x14ac:dyDescent="0.2"/>
  <cols>
    <col min="1" max="1" width="6.42578125" style="88" customWidth="1"/>
    <col min="2" max="2" width="2.5703125" style="88" customWidth="1"/>
    <col min="3" max="3" width="28.28515625" style="88" customWidth="1"/>
    <col min="4" max="4" width="10" style="88" customWidth="1"/>
    <col min="5" max="5" width="15.7109375" style="88" customWidth="1"/>
    <col min="6" max="6" width="4.42578125" style="88" customWidth="1"/>
    <col min="7" max="7" width="4" style="88" customWidth="1"/>
    <col min="8" max="8" width="4.28515625" style="88" customWidth="1"/>
    <col min="9" max="9" width="14.140625" style="88" customWidth="1"/>
    <col min="10" max="10" width="7.28515625" style="88" customWidth="1"/>
    <col min="11" max="12" width="4.7109375" style="88" customWidth="1"/>
    <col min="13" max="14" width="5.42578125" style="88" customWidth="1"/>
    <col min="15" max="15" width="8" style="88" customWidth="1"/>
    <col min="16" max="16" width="17.5703125" style="88" customWidth="1"/>
    <col min="17" max="16384" width="9.140625" style="88"/>
  </cols>
  <sheetData>
    <row r="1" spans="1:17" s="6" customFormat="1" ht="18.75" x14ac:dyDescent="0.3">
      <c r="A1" s="3"/>
      <c r="B1" s="268">
        <f>'Fill In Sheet'!B23</f>
        <v>0</v>
      </c>
      <c r="C1" s="268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3"/>
      <c r="O1" s="4"/>
      <c r="P1" s="5">
        <f>'Fill In Sheet'!B25</f>
        <v>0</v>
      </c>
      <c r="Q1" s="3"/>
    </row>
    <row r="2" spans="1:17" s="6" customFormat="1" ht="15" x14ac:dyDescent="0.25">
      <c r="A2" s="3"/>
      <c r="B2" s="7" t="s">
        <v>0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3"/>
      <c r="O2" s="4"/>
      <c r="P2" s="9" t="s">
        <v>1</v>
      </c>
      <c r="Q2" s="3"/>
    </row>
    <row r="3" spans="1:17" s="10" customFormat="1" ht="29.25" customHeight="1" x14ac:dyDescent="0.25">
      <c r="A3" s="270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2"/>
      <c r="P3" s="221" t="s">
        <v>379</v>
      </c>
    </row>
    <row r="4" spans="1:17" s="6" customFormat="1" ht="9.75" customHeight="1" x14ac:dyDescent="0.25"/>
    <row r="5" spans="1:17" s="6" customFormat="1" ht="15.75" x14ac:dyDescent="0.25">
      <c r="A5" s="10" t="s">
        <v>3</v>
      </c>
      <c r="B5" s="273">
        <f>'Fill In Sheet'!B5</f>
        <v>0</v>
      </c>
      <c r="C5" s="273"/>
      <c r="E5" s="137" t="b">
        <f>E68</f>
        <v>0</v>
      </c>
      <c r="G5" s="6" t="s">
        <v>4</v>
      </c>
      <c r="H5" s="273" t="str">
        <f>IF('Fill In Sheet'!B7="","",'Fill In Sheet'!B7)</f>
        <v/>
      </c>
      <c r="I5" s="273"/>
      <c r="J5" s="273"/>
      <c r="K5" s="273"/>
      <c r="L5" s="273"/>
      <c r="M5" s="273"/>
      <c r="N5" s="273"/>
      <c r="P5" s="11" t="b">
        <f>I68</f>
        <v>0</v>
      </c>
    </row>
    <row r="6" spans="1:17" s="6" customFormat="1" ht="13.5" x14ac:dyDescent="0.25">
      <c r="C6" s="6" t="s">
        <v>5</v>
      </c>
      <c r="E6" s="12" t="s">
        <v>6</v>
      </c>
      <c r="H6" s="6" t="s">
        <v>7</v>
      </c>
      <c r="P6" s="12" t="s">
        <v>6</v>
      </c>
    </row>
    <row r="7" spans="1:17" s="6" customFormat="1" ht="13.5" x14ac:dyDescent="0.25">
      <c r="B7" s="261" t="str">
        <f>CONCATENATE('Fill In Sheet'!B13,", ",'Fill In Sheet'!B15," - ",'Fill In Sheet'!B17)</f>
        <v xml:space="preserve">,  - </v>
      </c>
      <c r="C7" s="261"/>
      <c r="D7" s="261"/>
      <c r="F7" s="263">
        <f ca="1">TODAY()</f>
        <v>45441</v>
      </c>
      <c r="G7" s="264"/>
      <c r="H7" s="264"/>
      <c r="J7" s="265" t="str">
        <f>CONCATENATE('Fill In Sheet'!B21," - ",'Fill In Sheet'!B19)</f>
        <v xml:space="preserve"> - </v>
      </c>
      <c r="K7" s="265"/>
      <c r="L7" s="265"/>
      <c r="M7" s="265"/>
      <c r="N7" s="265"/>
      <c r="O7" s="265"/>
      <c r="P7" s="265"/>
    </row>
    <row r="8" spans="1:17" s="6" customFormat="1" ht="8.25" customHeight="1" x14ac:dyDescent="0.25">
      <c r="B8" s="262"/>
      <c r="C8" s="262"/>
      <c r="D8" s="262"/>
      <c r="F8" s="256"/>
      <c r="G8" s="256"/>
      <c r="H8" s="256"/>
      <c r="J8" s="266"/>
      <c r="K8" s="266"/>
      <c r="L8" s="266"/>
      <c r="M8" s="266"/>
      <c r="N8" s="266"/>
      <c r="O8" s="266"/>
      <c r="P8" s="266"/>
    </row>
    <row r="9" spans="1:17" s="6" customFormat="1" ht="13.5" x14ac:dyDescent="0.25">
      <c r="B9" s="6" t="s">
        <v>8</v>
      </c>
      <c r="G9" s="6" t="s">
        <v>9</v>
      </c>
      <c r="N9" s="6" t="s">
        <v>10</v>
      </c>
    </row>
    <row r="10" spans="1:17" s="6" customFormat="1" ht="13.5" x14ac:dyDescent="0.25"/>
    <row r="11" spans="1:17" s="6" customFormat="1" ht="15.75" x14ac:dyDescent="0.25">
      <c r="C11" s="13" t="s">
        <v>11</v>
      </c>
      <c r="D11" s="266">
        <f>'Fill In Sheet'!B69</f>
        <v>0</v>
      </c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</row>
    <row r="12" spans="1:17" s="6" customFormat="1" ht="6" customHeight="1" x14ac:dyDescent="0.25"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7" s="6" customFormat="1" ht="13.5" x14ac:dyDescent="0.25">
      <c r="A13" s="15" t="s">
        <v>12</v>
      </c>
      <c r="B13" s="16"/>
      <c r="C13" s="16"/>
      <c r="D13" s="16"/>
      <c r="E13" s="17"/>
      <c r="H13" s="15" t="s">
        <v>13</v>
      </c>
      <c r="I13" s="16"/>
      <c r="J13" s="16"/>
      <c r="K13" s="16"/>
      <c r="L13" s="16"/>
      <c r="M13" s="16"/>
      <c r="N13" s="16"/>
      <c r="O13" s="16"/>
      <c r="P13" s="17"/>
    </row>
    <row r="14" spans="1:17" s="6" customFormat="1" ht="16.5" x14ac:dyDescent="0.3">
      <c r="A14" s="18"/>
      <c r="B14" s="13" t="s">
        <v>14</v>
      </c>
      <c r="C14" s="19">
        <f>'Fill In Sheet'!B31</f>
        <v>0</v>
      </c>
      <c r="D14" s="6" t="s">
        <v>9</v>
      </c>
      <c r="E14" s="20">
        <f>'Fill In Sheet'!B27</f>
        <v>0</v>
      </c>
      <c r="H14" s="21" t="s">
        <v>15</v>
      </c>
      <c r="I14" s="22">
        <f>'Fill In Sheet'!B33</f>
        <v>0</v>
      </c>
      <c r="M14" s="13" t="s">
        <v>16</v>
      </c>
      <c r="N14" s="274">
        <f>'Fill In Sheet'!B29</f>
        <v>0</v>
      </c>
      <c r="O14" s="274"/>
      <c r="P14" s="275"/>
    </row>
    <row r="15" spans="1:17" s="6" customFormat="1" ht="13.5" x14ac:dyDescent="0.25">
      <c r="A15" s="23"/>
      <c r="B15" s="24"/>
      <c r="C15" s="24"/>
      <c r="D15" s="24"/>
      <c r="E15" s="25"/>
      <c r="H15" s="23"/>
      <c r="I15" s="24"/>
      <c r="J15" s="24"/>
      <c r="K15" s="24"/>
      <c r="L15" s="24"/>
      <c r="M15" s="24"/>
      <c r="N15" s="24"/>
      <c r="O15" s="24"/>
      <c r="P15" s="25"/>
    </row>
    <row r="16" spans="1:17" s="6" customFormat="1" ht="15.75" x14ac:dyDescent="0.25">
      <c r="A16" s="10"/>
      <c r="B16" s="13" t="s">
        <v>17</v>
      </c>
      <c r="C16" s="26" t="s">
        <v>18</v>
      </c>
      <c r="D16" s="27"/>
      <c r="E16" s="13" t="s">
        <v>19</v>
      </c>
      <c r="F16" s="266">
        <f>'Fill In Sheet'!B71</f>
        <v>0</v>
      </c>
      <c r="G16" s="266"/>
      <c r="H16" s="266"/>
      <c r="I16" s="266"/>
      <c r="J16" s="266"/>
      <c r="K16" s="266"/>
      <c r="L16" s="266"/>
      <c r="M16" s="266"/>
      <c r="N16" s="266"/>
      <c r="O16" s="266"/>
      <c r="P16" s="266"/>
    </row>
    <row r="17" spans="1:16" s="6" customFormat="1" ht="20.25" customHeight="1" x14ac:dyDescent="0.3">
      <c r="E17" s="13" t="s">
        <v>20</v>
      </c>
      <c r="F17" s="276" t="str">
        <f>IF(F16="Not Listed City",'Fill In Sheet'!B73,IF(F16="Not Listed County",'Fill In Sheet'!B73,""))</f>
        <v/>
      </c>
      <c r="G17" s="276"/>
      <c r="H17" s="276"/>
      <c r="I17" s="276"/>
      <c r="J17" s="276"/>
      <c r="K17" s="276"/>
      <c r="L17" s="276"/>
      <c r="M17" s="276"/>
      <c r="N17" s="276"/>
      <c r="O17" s="276"/>
      <c r="P17" s="276"/>
    </row>
    <row r="18" spans="1:16" s="6" customFormat="1" ht="15.75" x14ac:dyDescent="0.25">
      <c r="A18" s="6" t="s">
        <v>21</v>
      </c>
      <c r="D18" s="26" t="b">
        <f>IF('Fill In Sheet'!$B$37="N", IF('Fill In Sheet'!$B$39="Y","X",IF('Fill In Sheet'!$B$37="N",IF('Fill In Sheet'!$B$39="N","","ERROR"))))</f>
        <v>0</v>
      </c>
      <c r="E18" s="12" t="s">
        <v>22</v>
      </c>
      <c r="F18" s="26" t="str">
        <f>IF('Fill In Sheet'!$B$39="N","X","")</f>
        <v/>
      </c>
      <c r="I18" s="13" t="s">
        <v>23</v>
      </c>
      <c r="J18" s="277" t="str">
        <f>IF(D18="",'Fill In Sheet'!$B$41,"")</f>
        <v/>
      </c>
      <c r="K18" s="277"/>
      <c r="L18" s="277"/>
      <c r="M18" s="277"/>
      <c r="N18" s="277"/>
      <c r="O18" s="277"/>
      <c r="P18" s="277"/>
    </row>
    <row r="19" spans="1:16" s="6" customFormat="1" ht="14.25" thickBot="1" x14ac:dyDescent="0.3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s="6" customFormat="1" ht="14.25" thickTop="1" x14ac:dyDescent="0.25">
      <c r="A20" s="29" t="s">
        <v>24</v>
      </c>
      <c r="E20" s="30" t="s">
        <v>25</v>
      </c>
      <c r="F20" s="278"/>
      <c r="G20" s="279"/>
      <c r="H20" s="280"/>
      <c r="I20" s="30" t="s">
        <v>26</v>
      </c>
    </row>
    <row r="21" spans="1:16" s="6" customFormat="1" ht="13.5" x14ac:dyDescent="0.25">
      <c r="A21" s="29" t="s">
        <v>27</v>
      </c>
      <c r="E21" s="31"/>
      <c r="F21" s="248"/>
      <c r="G21" s="249"/>
      <c r="H21" s="250"/>
      <c r="I21" s="31"/>
      <c r="J21" s="32"/>
      <c r="K21" s="32"/>
      <c r="L21" s="32"/>
    </row>
    <row r="22" spans="1:16" s="6" customFormat="1" ht="6.6" customHeight="1" x14ac:dyDescent="0.25">
      <c r="E22" s="33"/>
      <c r="I22" s="33"/>
      <c r="J22" s="34"/>
      <c r="K22" s="34"/>
      <c r="L22" s="34"/>
    </row>
    <row r="23" spans="1:16" s="6" customFormat="1" ht="16.5" x14ac:dyDescent="0.3">
      <c r="B23" s="12" t="s">
        <v>28</v>
      </c>
      <c r="C23" s="6" t="s">
        <v>29</v>
      </c>
      <c r="E23" s="35"/>
      <c r="F23" s="251" t="b">
        <f>IF('Fill In Sheet'!B35="N",0,IF('Fill In Sheet'!B35="Y",IF('Fill In Sheet'!B50="N",'TX Rates'!Q75,IF('Fill In Sheet'!B35="Y",IF('Fill In Sheet'!B50="Y",0)))))</f>
        <v>0</v>
      </c>
      <c r="G23" s="252"/>
      <c r="H23" s="253"/>
      <c r="I23" s="35"/>
      <c r="J23" s="34"/>
      <c r="K23" s="34"/>
      <c r="L23" s="34"/>
      <c r="M23" s="254" t="str">
        <f>IF('Fill In Sheet'!B50="Y",'Fill In Sheet'!B52,"")</f>
        <v/>
      </c>
      <c r="N23" s="255"/>
      <c r="P23" s="13" t="s">
        <v>30</v>
      </c>
    </row>
    <row r="24" spans="1:16" s="6" customFormat="1" ht="6.6" customHeight="1" x14ac:dyDescent="0.25">
      <c r="B24" s="12"/>
      <c r="E24" s="33"/>
      <c r="F24" s="36"/>
      <c r="G24" s="36"/>
      <c r="H24" s="36"/>
      <c r="I24" s="33"/>
      <c r="J24" s="34"/>
      <c r="K24" s="34"/>
      <c r="L24" s="34"/>
      <c r="M24" s="37"/>
      <c r="N24" s="38"/>
    </row>
    <row r="25" spans="1:16" s="6" customFormat="1" ht="15.75" x14ac:dyDescent="0.25">
      <c r="B25" s="12" t="s">
        <v>31</v>
      </c>
      <c r="C25" s="6" t="s">
        <v>32</v>
      </c>
      <c r="E25" s="35"/>
      <c r="F25" s="251" t="b">
        <f>IF('Fill In Sheet'!B35="N",0,IF('Fill In Sheet'!B35="Y",IF('Fill In Sheet'!B50="N",'TX Rates'!Q76,IF('Fill In Sheet'!B35="Y",IF('Fill In Sheet'!B50="Y",0)))))</f>
        <v>0</v>
      </c>
      <c r="G25" s="256"/>
      <c r="H25" s="257"/>
      <c r="I25" s="35"/>
      <c r="J25" s="34"/>
      <c r="K25" s="34"/>
      <c r="L25" s="34"/>
      <c r="M25" s="39" t="s">
        <v>33</v>
      </c>
      <c r="N25" s="40"/>
      <c r="P25" s="41" t="str">
        <f>IF('Fill In Sheet'!$B$54="Y",'Fill In Sheet'!B56,"")</f>
        <v/>
      </c>
    </row>
    <row r="26" spans="1:16" s="6" customFormat="1" ht="6" customHeight="1" x14ac:dyDescent="0.25">
      <c r="B26" s="12"/>
      <c r="E26" s="33"/>
      <c r="I26" s="33"/>
      <c r="J26" s="34"/>
      <c r="K26" s="34"/>
      <c r="L26" s="34"/>
      <c r="P26" s="42"/>
    </row>
    <row r="27" spans="1:16" s="6" customFormat="1" ht="14.25" customHeight="1" x14ac:dyDescent="0.25">
      <c r="B27" s="12" t="s">
        <v>34</v>
      </c>
      <c r="C27" s="6" t="s">
        <v>35</v>
      </c>
      <c r="E27" s="35"/>
      <c r="F27" s="258">
        <f>N14-E14</f>
        <v>0</v>
      </c>
      <c r="G27" s="259"/>
      <c r="H27" s="260"/>
      <c r="I27" s="35"/>
      <c r="J27" s="43"/>
      <c r="K27" s="34"/>
      <c r="L27" s="34"/>
      <c r="P27" s="41" t="str">
        <f>IF('Fill In Sheet'!$B$54="Y",'Fill In Sheet'!B57,"")</f>
        <v/>
      </c>
    </row>
    <row r="28" spans="1:16" s="6" customFormat="1" ht="6" customHeight="1" x14ac:dyDescent="0.25">
      <c r="B28" s="12"/>
      <c r="E28" s="33"/>
      <c r="I28" s="33"/>
      <c r="J28" s="34"/>
      <c r="K28" s="34"/>
      <c r="L28" s="34"/>
      <c r="P28" s="42"/>
    </row>
    <row r="29" spans="1:16" s="6" customFormat="1" ht="13.5" customHeight="1" x14ac:dyDescent="0.25">
      <c r="B29" s="12" t="s">
        <v>36</v>
      </c>
      <c r="C29" s="6" t="s">
        <v>37</v>
      </c>
      <c r="E29" s="35"/>
      <c r="F29" s="251">
        <f>F23+F25</f>
        <v>0</v>
      </c>
      <c r="G29" s="256"/>
      <c r="H29" s="257"/>
      <c r="I29" s="35"/>
      <c r="J29" s="34"/>
      <c r="K29" s="43"/>
      <c r="L29" s="43"/>
      <c r="P29" s="41" t="str">
        <f>IF('Fill In Sheet'!$B$54="Y",'Fill In Sheet'!B58,"")</f>
        <v/>
      </c>
    </row>
    <row r="30" spans="1:16" s="6" customFormat="1" ht="6" customHeight="1" x14ac:dyDescent="0.25">
      <c r="B30" s="12"/>
      <c r="E30" s="33"/>
      <c r="I30" s="33"/>
      <c r="J30" s="34"/>
      <c r="K30" s="34"/>
      <c r="L30" s="34"/>
      <c r="P30" s="42"/>
    </row>
    <row r="31" spans="1:16" s="6" customFormat="1" ht="9" customHeight="1" x14ac:dyDescent="0.25">
      <c r="B31" s="44"/>
      <c r="C31" s="29"/>
      <c r="D31" s="29"/>
      <c r="E31" s="45"/>
      <c r="F31" s="29"/>
      <c r="G31" s="29"/>
      <c r="H31" s="29"/>
      <c r="I31" s="45"/>
      <c r="J31" s="34"/>
      <c r="K31" s="34"/>
      <c r="L31" s="34"/>
      <c r="P31" s="42"/>
    </row>
    <row r="32" spans="1:16" s="6" customFormat="1" ht="15.95" customHeight="1" x14ac:dyDescent="0.25">
      <c r="B32" s="46" t="s">
        <v>38</v>
      </c>
      <c r="C32" s="47" t="s">
        <v>39</v>
      </c>
      <c r="D32" s="29"/>
      <c r="E32" s="48">
        <f>IF('Fill In Sheet'!B129="N",'TX Rates'!O78,IF(F29="",0,F29))</f>
        <v>0</v>
      </c>
      <c r="F32" s="29"/>
      <c r="G32" s="29"/>
      <c r="H32" s="29"/>
      <c r="I32" s="48">
        <f>IF(F29="",0,F29-E32)</f>
        <v>0</v>
      </c>
      <c r="P32" s="41" t="str">
        <f>IF('Fill In Sheet'!$B$54="Y",'Fill In Sheet'!B59,"")</f>
        <v/>
      </c>
    </row>
    <row r="33" spans="1:18" s="6" customFormat="1" ht="14.25" thickBot="1" x14ac:dyDescent="0.3">
      <c r="A33" s="28"/>
      <c r="B33" s="49"/>
      <c r="C33" s="49"/>
      <c r="D33" s="49"/>
      <c r="E33" s="50"/>
      <c r="F33" s="49"/>
      <c r="G33" s="49"/>
      <c r="H33" s="49"/>
      <c r="I33" s="50"/>
      <c r="J33" s="28"/>
      <c r="K33" s="28"/>
      <c r="L33" s="28"/>
      <c r="M33" s="28"/>
      <c r="N33" s="28"/>
      <c r="O33" s="28"/>
      <c r="P33" s="28"/>
    </row>
    <row r="34" spans="1:18" s="6" customFormat="1" ht="9" customHeight="1" thickTop="1" x14ac:dyDescent="0.25">
      <c r="E34" s="33"/>
      <c r="I34" s="33"/>
    </row>
    <row r="35" spans="1:18" s="6" customFormat="1" ht="15.75" x14ac:dyDescent="0.25">
      <c r="A35" s="29" t="s">
        <v>40</v>
      </c>
      <c r="E35" s="33"/>
      <c r="I35" s="33"/>
      <c r="J35" s="44"/>
      <c r="M35" s="6" t="s">
        <v>41</v>
      </c>
      <c r="N35" s="42"/>
      <c r="O35" s="51" t="e">
        <f>CHOOSE('TX Rates'!K2,'TX Rates'!F2,'TX Rates'!F3,'TX Rates'!F4,'TX Rates'!F5,'TX Rates'!F6,'TX Rates'!F7,'TX Rates'!F8,'TX Rates'!F9,'TX Rates'!F10,'TX Rates'!F11,'TX Rates'!F12,'TX Rates'!F13,'TX Rates'!F14,'TX Rates'!F15,'TX Rates'!F16,'TX Rates'!F17,'TX Rates'!F18,'TX Rates'!F19,'TX Rates'!F20,'TX Rates'!F21,'TX Rates'!F22,'TX Rates'!F23,'TX Rates'!F24,'TX Rates'!F25,'TX Rates'!F26,'TX Rates'!F27,'TX Rates'!F28,'TX Rates'!F29,'TX Rates'!F30,'TX Rates'!F31,'TX Rates'!F32,'TX Rates'!F33,'TX Rates'!F34,'TX Rates'!F35,'TX Rates'!F36,'TX Rates'!F37,'TX Rates'!F38,'TX Rates'!F39,'TX Rates'!F40,'TX Rates'!F41,'TX Rates'!F42,'TX Rates'!F43,'TX Rates'!F44,'TX Rates'!F45,'TX Rates'!F46,'TX Rates'!F47,'TX Rates'!F48,'TX Rates'!F49,'TX Rates'!F50,'TX Rates'!F51,'TX Rates'!F52,'TX Rates'!F53,'TX Rates'!F54,'TX Rates'!#REF!,'TX Rates'!#REF!,'TX Rates'!F55,'TX Rates'!F56,'TX Rates'!F59,'TX Rates'!F60,'TX Rates'!F61,'TX Rates'!F62,'TX Rates'!F63,'TX Rates'!F64,'TX Rates'!F65,'TX Rates'!F66,'TX Rates'!F67,'TX Rates'!F68,'TX Rates'!F69,'TX Rates'!F70,'TX Rates'!F71,'TX Rates'!F72,'TX Rates'!F73,,'TX Rates'!F74,'TX Rates'!F75,'TX Rates'!F76,'TX Rates'!F77,'TX Rates'!F78,'TX Rates'!F79,'TX Rates'!F80)</f>
        <v>#N/A</v>
      </c>
      <c r="P35" s="52"/>
      <c r="Q35" s="53"/>
      <c r="R35" s="53"/>
    </row>
    <row r="36" spans="1:18" s="6" customFormat="1" ht="27" x14ac:dyDescent="0.25">
      <c r="B36" s="6" t="s">
        <v>42</v>
      </c>
      <c r="C36" s="204" t="s">
        <v>43</v>
      </c>
      <c r="E36" s="35"/>
      <c r="F36" s="233" t="e">
        <f>IF('Fill In Sheet'!$B$35="N",0,O36*N36)</f>
        <v>#N/A</v>
      </c>
      <c r="G36" s="234"/>
      <c r="H36" s="235"/>
      <c r="I36" s="35"/>
      <c r="J36" s="54"/>
      <c r="K36" s="10"/>
      <c r="L36" s="10"/>
      <c r="M36" s="13" t="s">
        <v>44</v>
      </c>
      <c r="N36" s="55">
        <f>'TX Rates'!S55</f>
        <v>0</v>
      </c>
      <c r="O36" s="51" t="e">
        <f>INDEX('TX Rates'!$N$13:$T$17,MATCH('TX Rates'!$L$15,'TX Rates'!$N$13:$N$17,0),MATCH($O$35,'TX Rates'!$N$13:$T$13,0))</f>
        <v>#N/A</v>
      </c>
      <c r="P36" s="13" t="s">
        <v>45</v>
      </c>
    </row>
    <row r="37" spans="1:18" s="6" customFormat="1" ht="6" customHeight="1" x14ac:dyDescent="0.3">
      <c r="E37" s="33"/>
      <c r="F37" s="56"/>
      <c r="G37" s="56"/>
      <c r="H37" s="56"/>
      <c r="I37" s="33"/>
      <c r="J37" s="10"/>
      <c r="K37" s="10"/>
      <c r="L37" s="10"/>
      <c r="M37" s="13"/>
      <c r="N37" s="236"/>
      <c r="O37" s="236"/>
      <c r="P37" s="13"/>
    </row>
    <row r="38" spans="1:18" s="6" customFormat="1" ht="27" x14ac:dyDescent="0.25">
      <c r="B38" s="6" t="s">
        <v>46</v>
      </c>
      <c r="C38" s="204" t="s">
        <v>47</v>
      </c>
      <c r="E38" s="35"/>
      <c r="F38" s="233" t="e">
        <f>IF('Fill In Sheet'!$B$35="N",0,O38*N38)</f>
        <v>#N/A</v>
      </c>
      <c r="G38" s="234"/>
      <c r="H38" s="235"/>
      <c r="I38" s="35"/>
      <c r="J38" s="54"/>
      <c r="K38" s="10"/>
      <c r="L38" s="10"/>
      <c r="M38" s="13" t="s">
        <v>48</v>
      </c>
      <c r="N38" s="55">
        <f>'TX Rates'!T55</f>
        <v>0</v>
      </c>
      <c r="O38" s="51" t="e">
        <f>INDEX('TX Rates'!$N$14:$T$17,MATCH('TX Rates'!$L$15,'TX Rates'!$N$13:$N$17,0),MATCH($O$35,'TX Rates'!$N$13:$T$13,0))</f>
        <v>#N/A</v>
      </c>
      <c r="P38" s="13" t="s">
        <v>49</v>
      </c>
    </row>
    <row r="39" spans="1:18" s="6" customFormat="1" ht="6" customHeight="1" x14ac:dyDescent="0.3">
      <c r="E39" s="33"/>
      <c r="F39" s="56"/>
      <c r="G39" s="56"/>
      <c r="H39" s="56"/>
      <c r="I39" s="33"/>
      <c r="J39" s="10"/>
      <c r="K39" s="10"/>
      <c r="L39" s="10"/>
      <c r="M39" s="13"/>
      <c r="N39" s="237"/>
      <c r="O39" s="237"/>
      <c r="P39" s="13"/>
    </row>
    <row r="40" spans="1:18" s="6" customFormat="1" ht="29.25" x14ac:dyDescent="0.4">
      <c r="B40" s="6" t="s">
        <v>50</v>
      </c>
      <c r="C40" s="204" t="s">
        <v>51</v>
      </c>
      <c r="E40" s="35"/>
      <c r="F40" s="233" t="e">
        <f>IF('Fill In Sheet'!$B$35="N",0,O40*N40)</f>
        <v>#N/A</v>
      </c>
      <c r="G40" s="234"/>
      <c r="H40" s="235"/>
      <c r="I40" s="35"/>
      <c r="J40" s="57"/>
      <c r="K40" s="10"/>
      <c r="L40" s="10"/>
      <c r="M40" s="13" t="s">
        <v>52</v>
      </c>
      <c r="N40" s="55">
        <f>'TX Rates'!U55</f>
        <v>0</v>
      </c>
      <c r="O40" s="51" t="e">
        <f>INDEX('TX Rates'!$N$15:$T$17,MATCH('TX Rates'!$L$15,'TX Rates'!$N$13:$N$17,0),MATCH($O$35,'TX Rates'!$N$13:$T$13,0))</f>
        <v>#N/A</v>
      </c>
      <c r="P40" s="13" t="s">
        <v>53</v>
      </c>
    </row>
    <row r="41" spans="1:18" s="6" customFormat="1" ht="6" customHeight="1" x14ac:dyDescent="0.3">
      <c r="E41" s="33"/>
      <c r="F41" s="56"/>
      <c r="G41" s="56"/>
      <c r="H41" s="56"/>
      <c r="I41" s="33"/>
    </row>
    <row r="42" spans="1:18" s="6" customFormat="1" ht="15.75" x14ac:dyDescent="0.25">
      <c r="B42" s="6" t="s">
        <v>54</v>
      </c>
      <c r="C42" s="6" t="s">
        <v>55</v>
      </c>
      <c r="E42" s="35"/>
      <c r="F42" s="233" t="e">
        <f>F36+F38+F40</f>
        <v>#N/A</v>
      </c>
      <c r="G42" s="234"/>
      <c r="H42" s="235"/>
      <c r="I42" s="35"/>
      <c r="J42" s="58"/>
      <c r="O42" s="13" t="s">
        <v>56</v>
      </c>
      <c r="P42" s="55">
        <f>'Fill In Sheet'!B146+'Fill In Sheet'!B148+'Fill In Sheet'!B171+'Fill In Sheet'!B173+'Fill In Sheet'!B196+'Fill In Sheet'!B198+'Fill In Sheet'!B221+'Fill In Sheet'!B223+'Fill In Sheet'!B246+'Fill In Sheet'!B248+'Fill In Sheet'!B271+'Fill In Sheet'!B273+'Fill In Sheet'!B296+'Fill In Sheet'!B298+'Fill In Sheet'!B321+'Fill In Sheet'!B323+'Fill In Sheet'!B344+'Fill In Sheet'!B346+'Fill In Sheet'!B367+'Fill In Sheet'!B369</f>
        <v>0</v>
      </c>
    </row>
    <row r="43" spans="1:18" s="6" customFormat="1" ht="6" customHeight="1" x14ac:dyDescent="0.3">
      <c r="E43" s="33"/>
      <c r="F43" s="238"/>
      <c r="G43" s="239"/>
      <c r="H43" s="240"/>
      <c r="I43" s="33"/>
      <c r="P43" s="13"/>
    </row>
    <row r="44" spans="1:18" s="6" customFormat="1" ht="15.75" x14ac:dyDescent="0.25">
      <c r="B44" s="6" t="s">
        <v>57</v>
      </c>
      <c r="C44" s="6" t="s">
        <v>58</v>
      </c>
      <c r="E44" s="35"/>
      <c r="F44" s="233" t="e">
        <f>(IF('Fill In Sheet'!B35="N",0,(P42*O36)+(P44*O38)+(P46*O40))*-1)</f>
        <v>#N/A</v>
      </c>
      <c r="G44" s="234"/>
      <c r="H44" s="235"/>
      <c r="I44" s="35"/>
      <c r="O44" s="13" t="s">
        <v>59</v>
      </c>
      <c r="P44" s="55">
        <f>'Fill In Sheet'!B371+'Fill In Sheet'!B373+'Fill In Sheet'!B350+'Fill In Sheet'!B348+'Fill In Sheet'!B327+'Fill In Sheet'!B325+'Fill In Sheet'!B302+'Fill In Sheet'!B300+'Fill In Sheet'!B277+'Fill In Sheet'!B275+'Fill In Sheet'!B252+'Fill In Sheet'!B250+'Fill In Sheet'!B225+'Fill In Sheet'!B227+'Fill In Sheet'!B202+'Fill In Sheet'!B200+'Fill In Sheet'!B177+'Fill In Sheet'!B175+'Fill In Sheet'!B150+'Fill In Sheet'!B152</f>
        <v>0</v>
      </c>
    </row>
    <row r="45" spans="1:18" s="6" customFormat="1" ht="12.6" customHeight="1" x14ac:dyDescent="0.3">
      <c r="E45" s="33"/>
      <c r="F45" s="241" t="e">
        <f>IF(F44&gt;0,F44*-1,F44)</f>
        <v>#N/A</v>
      </c>
      <c r="G45" s="242"/>
      <c r="H45" s="243"/>
      <c r="I45" s="33"/>
      <c r="P45" s="59"/>
    </row>
    <row r="46" spans="1:18" s="6" customFormat="1" ht="15" x14ac:dyDescent="0.25">
      <c r="C46" s="60" t="s">
        <v>60</v>
      </c>
      <c r="E46" s="35"/>
      <c r="F46" s="244" t="e">
        <f>F42+F44</f>
        <v>#N/A</v>
      </c>
      <c r="G46" s="245"/>
      <c r="H46" s="246"/>
      <c r="I46" s="35"/>
      <c r="O46" s="13" t="s">
        <v>61</v>
      </c>
      <c r="P46" s="55">
        <f>'Fill In Sheet'!B154+'Fill In Sheet'!B156+'Fill In Sheet'!B179+'Fill In Sheet'!B181+'Fill In Sheet'!B204+'Fill In Sheet'!B206+'Fill In Sheet'!B229+'Fill In Sheet'!B231+'Fill In Sheet'!B254+'Fill In Sheet'!B256+'Fill In Sheet'!B279+'Fill In Sheet'!B281+'Fill In Sheet'!B304+'Fill In Sheet'!B306+'Fill In Sheet'!B329+'Fill In Sheet'!B331+'Fill In Sheet'!B352+'Fill In Sheet'!B354+'Fill In Sheet'!B375+'Fill In Sheet'!B377</f>
        <v>0</v>
      </c>
    </row>
    <row r="47" spans="1:18" s="6" customFormat="1" ht="6.6" customHeight="1" x14ac:dyDescent="0.25">
      <c r="E47" s="33"/>
      <c r="I47" s="33"/>
    </row>
    <row r="48" spans="1:18" s="6" customFormat="1" ht="15.95" customHeight="1" x14ac:dyDescent="0.25">
      <c r="B48" s="61" t="s">
        <v>62</v>
      </c>
      <c r="C48" s="47" t="s">
        <v>63</v>
      </c>
      <c r="D48" s="29"/>
      <c r="E48" s="48" t="e">
        <f>IF('Fill In Sheet'!B35="N",0,IF('Fill In Sheet'!B129="Y",F46,'TX Rates'!P69))</f>
        <v>#N/A</v>
      </c>
      <c r="F48" s="29"/>
      <c r="G48" s="29"/>
      <c r="H48" s="29"/>
      <c r="I48" s="48">
        <f>IF('Fill In Sheet'!B35="N",0,IF('Fill In Sheet'!B129="Y",0,IF('Fill In Sheet'!B129="N",'TX Rates'!P70,0)))</f>
        <v>0</v>
      </c>
      <c r="M48" s="62" t="s">
        <v>64</v>
      </c>
      <c r="N48" s="63"/>
      <c r="O48" s="63"/>
      <c r="P48" s="64"/>
    </row>
    <row r="49" spans="1:18" s="6" customFormat="1" ht="12" customHeight="1" thickBot="1" x14ac:dyDescent="0.3">
      <c r="A49" s="28"/>
      <c r="B49" s="28"/>
      <c r="C49" s="28"/>
      <c r="D49" s="28"/>
      <c r="E49" s="65"/>
      <c r="F49" s="66"/>
      <c r="G49" s="66"/>
      <c r="H49" s="49"/>
      <c r="I49" s="65"/>
      <c r="J49" s="28"/>
      <c r="K49" s="28"/>
      <c r="L49" s="28"/>
      <c r="M49" s="28"/>
      <c r="N49" s="28"/>
      <c r="O49" s="28"/>
      <c r="P49" s="28"/>
    </row>
    <row r="50" spans="1:18" s="6" customFormat="1" ht="14.25" thickTop="1" x14ac:dyDescent="0.25">
      <c r="A50" s="29" t="s">
        <v>65</v>
      </c>
      <c r="E50" s="33"/>
      <c r="F50" s="67"/>
      <c r="G50" s="67"/>
      <c r="H50" s="67"/>
      <c r="I50" s="33"/>
    </row>
    <row r="51" spans="1:18" s="6" customFormat="1" ht="13.5" x14ac:dyDescent="0.25">
      <c r="B51" s="6" t="s">
        <v>66</v>
      </c>
      <c r="C51" s="6" t="s">
        <v>67</v>
      </c>
      <c r="E51" s="68">
        <v>0.67</v>
      </c>
      <c r="F51" s="69"/>
      <c r="G51" s="69"/>
      <c r="H51" s="67"/>
      <c r="I51" s="68">
        <v>0.67</v>
      </c>
      <c r="P51" s="6" t="s">
        <v>68</v>
      </c>
    </row>
    <row r="52" spans="1:18" s="6" customFormat="1" ht="13.35" customHeight="1" x14ac:dyDescent="0.25">
      <c r="E52" s="70"/>
      <c r="F52" s="67"/>
      <c r="G52" s="67"/>
      <c r="H52" s="67"/>
      <c r="I52" s="33"/>
    </row>
    <row r="53" spans="1:18" s="6" customFormat="1" ht="16.5" x14ac:dyDescent="0.3">
      <c r="B53" s="6" t="s">
        <v>69</v>
      </c>
      <c r="C53" s="6" t="s">
        <v>70</v>
      </c>
      <c r="P53" s="71">
        <f>'Fill In Sheet'!B43</f>
        <v>0</v>
      </c>
      <c r="R53" s="72"/>
    </row>
    <row r="54" spans="1:18" s="6" customFormat="1" ht="19.7" customHeight="1" x14ac:dyDescent="0.25">
      <c r="C54" s="72"/>
      <c r="E54" s="73">
        <f>'Fill In Sheet'!B96</f>
        <v>0</v>
      </c>
      <c r="I54" s="73">
        <f>'Fill In Sheet'!B98</f>
        <v>0</v>
      </c>
      <c r="P54" s="63">
        <f>'Fill In Sheet'!B44</f>
        <v>0</v>
      </c>
      <c r="R54" s="72"/>
    </row>
    <row r="55" spans="1:18" s="6" customFormat="1" ht="15.75" x14ac:dyDescent="0.25">
      <c r="E55" s="74"/>
      <c r="F55" s="67"/>
      <c r="G55" s="67"/>
      <c r="H55" s="67"/>
      <c r="I55" s="74"/>
      <c r="P55" s="71">
        <f>'Fill In Sheet'!B45</f>
        <v>0</v>
      </c>
      <c r="R55" s="72"/>
    </row>
    <row r="56" spans="1:18" s="6" customFormat="1" ht="6.6" customHeight="1" x14ac:dyDescent="0.25">
      <c r="E56" s="33"/>
      <c r="F56" s="67"/>
      <c r="G56" s="67"/>
      <c r="H56" s="67"/>
      <c r="I56" s="33"/>
    </row>
    <row r="57" spans="1:18" s="6" customFormat="1" ht="15.95" customHeight="1" x14ac:dyDescent="0.25">
      <c r="B57" s="61" t="s">
        <v>71</v>
      </c>
      <c r="C57" s="47" t="s">
        <v>72</v>
      </c>
      <c r="D57" s="29"/>
      <c r="E57" s="48">
        <f>E51*E54</f>
        <v>0</v>
      </c>
      <c r="F57" s="75"/>
      <c r="G57" s="75"/>
      <c r="H57" s="75"/>
      <c r="I57" s="48">
        <f>I51*I54</f>
        <v>0</v>
      </c>
      <c r="P57" s="71">
        <f>'Fill In Sheet'!B46</f>
        <v>0</v>
      </c>
    </row>
    <row r="58" spans="1:18" s="6" customFormat="1" ht="9" customHeight="1" thickBot="1" x14ac:dyDescent="0.3">
      <c r="A58" s="28"/>
      <c r="B58" s="28"/>
      <c r="C58" s="28"/>
      <c r="D58" s="28"/>
      <c r="E58" s="50"/>
      <c r="F58" s="76"/>
      <c r="G58" s="76"/>
      <c r="H58" s="76"/>
      <c r="I58" s="50"/>
      <c r="J58" s="28"/>
      <c r="K58" s="28"/>
      <c r="L58" s="28"/>
      <c r="M58" s="28"/>
      <c r="N58" s="28"/>
      <c r="O58" s="28"/>
      <c r="P58" s="28"/>
    </row>
    <row r="59" spans="1:18" s="6" customFormat="1" ht="14.25" thickTop="1" x14ac:dyDescent="0.25">
      <c r="A59" s="29" t="s">
        <v>73</v>
      </c>
      <c r="E59" s="33"/>
      <c r="I59" s="77"/>
    </row>
    <row r="60" spans="1:18" s="6" customFormat="1" ht="15.95" customHeight="1" x14ac:dyDescent="0.25">
      <c r="B60" s="61" t="s">
        <v>74</v>
      </c>
      <c r="C60" s="47" t="s">
        <v>75</v>
      </c>
      <c r="E60" s="162">
        <f>IF('Fill In Sheet'!B61="N",'Fill In Sheet'!B100,0)</f>
        <v>0</v>
      </c>
      <c r="I60" s="161">
        <f>IF('Fill In Sheet'!B61="N",'Fill In Sheet'!B102,0)</f>
        <v>0</v>
      </c>
      <c r="J60" s="267" t="s">
        <v>76</v>
      </c>
      <c r="K60" s="267"/>
      <c r="L60" s="267"/>
      <c r="M60" s="267"/>
      <c r="N60" s="247">
        <f>'Fill In Sheet'!B63</f>
        <v>0</v>
      </c>
      <c r="O60" s="247"/>
      <c r="P60" s="78" t="s">
        <v>77</v>
      </c>
    </row>
    <row r="61" spans="1:18" s="6" customFormat="1" ht="6.75" customHeight="1" thickBot="1" x14ac:dyDescent="0.3">
      <c r="A61" s="28"/>
      <c r="B61" s="28"/>
      <c r="C61" s="28"/>
      <c r="D61" s="28"/>
      <c r="E61" s="50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8" s="6" customFormat="1" ht="14.25" thickTop="1" x14ac:dyDescent="0.25">
      <c r="A62" s="29" t="s">
        <v>78</v>
      </c>
      <c r="E62" s="33"/>
      <c r="I62" s="77"/>
    </row>
    <row r="63" spans="1:18" s="6" customFormat="1" ht="15.95" customHeight="1" x14ac:dyDescent="0.25">
      <c r="B63" s="61" t="s">
        <v>79</v>
      </c>
      <c r="C63" s="47" t="s">
        <v>80</v>
      </c>
      <c r="E63" s="48">
        <f>'Fill In Sheet'!B104+'Fill In Sheet'!B108+'Fill In Sheet'!B112+'Fill In Sheet'!B116+'Fill In Sheet'!B120</f>
        <v>0</v>
      </c>
      <c r="H63" s="79"/>
      <c r="I63" s="48">
        <f>'Fill In Sheet'!B106+'Fill In Sheet'!B110+'Fill In Sheet'!B114+'Fill In Sheet'!B118+'Fill In Sheet'!B122</f>
        <v>0</v>
      </c>
      <c r="J63" s="79"/>
      <c r="K63" s="79"/>
      <c r="L63" s="79"/>
      <c r="M63" s="79"/>
      <c r="N63" s="80"/>
      <c r="P63" s="90" t="s">
        <v>81</v>
      </c>
    </row>
    <row r="64" spans="1:18" s="6" customFormat="1" ht="8.25" customHeight="1" thickBot="1" x14ac:dyDescent="0.3">
      <c r="A64" s="28"/>
      <c r="B64" s="28"/>
      <c r="C64" s="81"/>
      <c r="D64" s="28"/>
      <c r="E64" s="50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1:16" s="6" customFormat="1" ht="8.4499999999999993" customHeight="1" thickTop="1" x14ac:dyDescent="0.25">
      <c r="E65" s="77"/>
      <c r="I65" s="77"/>
    </row>
    <row r="66" spans="1:16" s="6" customFormat="1" ht="15.95" customHeight="1" x14ac:dyDescent="0.25">
      <c r="C66" s="29" t="s">
        <v>82</v>
      </c>
      <c r="E66" s="48" t="e">
        <f>E63+E60+E57+E48+E32</f>
        <v>#N/A</v>
      </c>
      <c r="F66" s="232"/>
      <c r="G66" s="232"/>
      <c r="H66" s="232"/>
      <c r="I66" s="48">
        <f>I57+I48+I32+I60+I63</f>
        <v>0</v>
      </c>
    </row>
    <row r="67" spans="1:16" s="6" customFormat="1" ht="18" customHeight="1" x14ac:dyDescent="0.25">
      <c r="C67" s="29"/>
      <c r="E67" s="132"/>
      <c r="F67" s="89"/>
      <c r="G67" s="89"/>
      <c r="H67" s="89"/>
      <c r="I67" s="133"/>
    </row>
    <row r="68" spans="1:16" s="6" customFormat="1" ht="18" customHeight="1" thickBot="1" x14ac:dyDescent="0.35">
      <c r="C68" s="136" t="s">
        <v>83</v>
      </c>
      <c r="E68" s="134" t="b">
        <f>IF('Fill In Sheet'!B86="N",E66,IF('Fill In Sheet'!B86="Y",IF('Fill In Sheet'!B92&lt;E66,'Fill In Sheet'!B88,E66)))</f>
        <v>0</v>
      </c>
      <c r="F68" s="89"/>
      <c r="G68" s="89"/>
      <c r="H68" s="89"/>
      <c r="I68" s="135" t="b">
        <f>IF('Fill In Sheet'!B90="N",E66-E68,IF('Fill In Sheet'!B90="Y",IF('Fill In Sheet'!B92&lt;I66,'Fill In Sheet'!B92,I66)))</f>
        <v>0</v>
      </c>
    </row>
    <row r="69" spans="1:16" s="6" customFormat="1" ht="11.1" customHeight="1" thickTop="1" x14ac:dyDescent="0.25">
      <c r="E69" s="82" t="s">
        <v>84</v>
      </c>
      <c r="F69" s="82"/>
      <c r="G69" s="82"/>
      <c r="H69" s="83"/>
      <c r="I69" s="82" t="s">
        <v>85</v>
      </c>
    </row>
    <row r="70" spans="1:16" s="6" customFormat="1" ht="6.6" customHeight="1" x14ac:dyDescent="0.25"/>
    <row r="71" spans="1:16" s="6" customFormat="1" ht="13.5" x14ac:dyDescent="0.25">
      <c r="A71" s="84" t="s">
        <v>86</v>
      </c>
    </row>
    <row r="72" spans="1:16" s="6" customFormat="1" ht="12.75" customHeight="1" x14ac:dyDescent="0.25">
      <c r="A72" s="85" t="s">
        <v>87</v>
      </c>
      <c r="B72" s="228" t="s">
        <v>88</v>
      </c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</row>
    <row r="73" spans="1:16" s="6" customFormat="1" ht="12.75" customHeight="1" x14ac:dyDescent="0.25">
      <c r="A73" s="86" t="s">
        <v>89</v>
      </c>
      <c r="B73" s="229" t="s">
        <v>90</v>
      </c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</row>
    <row r="74" spans="1:16" s="6" customFormat="1" ht="9" customHeight="1" x14ac:dyDescent="0.25">
      <c r="G74" s="15"/>
    </row>
    <row r="75" spans="1:16" s="6" customFormat="1" ht="13.5" x14ac:dyDescent="0.25">
      <c r="B75" s="6" t="s">
        <v>91</v>
      </c>
      <c r="G75" s="18" t="s">
        <v>92</v>
      </c>
    </row>
    <row r="76" spans="1:16" s="6" customFormat="1" ht="8.25" customHeight="1" x14ac:dyDescent="0.25">
      <c r="G76" s="18"/>
    </row>
    <row r="77" spans="1:16" s="6" customFormat="1" ht="15.75" customHeight="1" x14ac:dyDescent="0.25">
      <c r="B77" s="6" t="s">
        <v>93</v>
      </c>
      <c r="D77" s="6" t="s">
        <v>94</v>
      </c>
      <c r="G77" s="18"/>
      <c r="I77" s="13" t="s">
        <v>95</v>
      </c>
      <c r="J77" s="231"/>
      <c r="K77" s="231"/>
      <c r="L77" s="231"/>
      <c r="M77" s="231"/>
      <c r="O77" s="6" t="s">
        <v>96</v>
      </c>
    </row>
    <row r="78" spans="1:16" s="6" customFormat="1" ht="15.75" customHeight="1" x14ac:dyDescent="0.25">
      <c r="G78" s="18"/>
      <c r="I78" s="13"/>
    </row>
    <row r="79" spans="1:16" s="6" customFormat="1" ht="13.5" x14ac:dyDescent="0.25">
      <c r="A79" s="6" t="s">
        <v>97</v>
      </c>
      <c r="C79" s="230" t="str">
        <f>CONCATENATE('Fill In Sheet'!B78," ",'Fill In Sheet'!B79)</f>
        <v xml:space="preserve"> </v>
      </c>
      <c r="D79" s="230"/>
      <c r="E79" s="230"/>
      <c r="G79" s="18"/>
      <c r="I79" s="13" t="s">
        <v>98</v>
      </c>
      <c r="J79" s="231"/>
      <c r="K79" s="231"/>
      <c r="L79" s="231"/>
      <c r="M79" s="231"/>
      <c r="O79" s="6" t="s">
        <v>96</v>
      </c>
    </row>
    <row r="80" spans="1:16" s="6" customFormat="1" ht="14.25" thickBot="1" x14ac:dyDescent="0.3"/>
    <row r="81" spans="1:16" s="6" customFormat="1" ht="50.25" customHeight="1" thickTop="1" thickBot="1" x14ac:dyDescent="0.3">
      <c r="A81" s="225" t="s">
        <v>99</v>
      </c>
      <c r="B81" s="226"/>
      <c r="C81" s="226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7"/>
    </row>
    <row r="82" spans="1:16" s="6" customFormat="1" ht="14.25" thickTop="1" x14ac:dyDescent="0.25">
      <c r="A82" s="87" t="s">
        <v>100</v>
      </c>
      <c r="P82" s="203" t="s">
        <v>381</v>
      </c>
    </row>
    <row r="83" spans="1:16" s="6" customFormat="1" ht="13.5" x14ac:dyDescent="0.25"/>
    <row r="84" spans="1:16" s="6" customFormat="1" ht="13.5" x14ac:dyDescent="0.25"/>
    <row r="85" spans="1:16" s="6" customFormat="1" ht="13.5" x14ac:dyDescent="0.25"/>
    <row r="86" spans="1:16" s="6" customFormat="1" ht="13.5" x14ac:dyDescent="0.25"/>
    <row r="87" spans="1:16" s="6" customFormat="1" ht="13.5" x14ac:dyDescent="0.25"/>
    <row r="88" spans="1:16" s="6" customFormat="1" ht="13.5" x14ac:dyDescent="0.25"/>
    <row r="89" spans="1:16" s="6" customFormat="1" ht="13.5" x14ac:dyDescent="0.25"/>
    <row r="90" spans="1:16" s="6" customFormat="1" ht="13.5" x14ac:dyDescent="0.25"/>
    <row r="91" spans="1:16" s="6" customFormat="1" ht="13.5" x14ac:dyDescent="0.25"/>
    <row r="92" spans="1:16" s="6" customFormat="1" ht="13.5" x14ac:dyDescent="0.25"/>
    <row r="93" spans="1:16" s="6" customFormat="1" ht="13.5" x14ac:dyDescent="0.25"/>
    <row r="94" spans="1:16" s="6" customFormat="1" ht="13.5" x14ac:dyDescent="0.25"/>
    <row r="95" spans="1:16" s="6" customFormat="1" ht="13.5" x14ac:dyDescent="0.25"/>
    <row r="96" spans="1:16" s="6" customFormat="1" ht="13.5" x14ac:dyDescent="0.25"/>
    <row r="97" s="6" customFormat="1" ht="13.5" x14ac:dyDescent="0.25"/>
    <row r="98" s="6" customFormat="1" ht="13.5" x14ac:dyDescent="0.25"/>
    <row r="99" s="6" customFormat="1" ht="13.5" x14ac:dyDescent="0.25"/>
    <row r="100" s="6" customFormat="1" ht="13.5" x14ac:dyDescent="0.25"/>
    <row r="101" s="6" customFormat="1" ht="13.5" x14ac:dyDescent="0.25"/>
    <row r="102" s="6" customFormat="1" ht="13.5" x14ac:dyDescent="0.25"/>
    <row r="103" s="6" customFormat="1" ht="13.5" x14ac:dyDescent="0.25"/>
    <row r="104" s="6" customFormat="1" ht="13.5" x14ac:dyDescent="0.25"/>
    <row r="105" s="6" customFormat="1" ht="13.5" x14ac:dyDescent="0.25"/>
    <row r="106" s="6" customFormat="1" ht="13.5" x14ac:dyDescent="0.25"/>
    <row r="107" s="6" customFormat="1" ht="13.5" x14ac:dyDescent="0.25"/>
  </sheetData>
  <sheetProtection algorithmName="SHA-512" hashValue="hthtMyLU7tvthgZAvKjNZi6X4cP6j1BKpePB+gg9nsCkcRF47hNK9lKG9/qUh0mE6XtTwG5h0IKVnSk0XTRPTw==" saltValue="OrK1rXPRx3to9IoXx0S+Lw==" spinCount="100000" sheet="1" selectLockedCells="1" selectUnlockedCells="1"/>
  <mergeCells count="39">
    <mergeCell ref="B7:D8"/>
    <mergeCell ref="F7:H8"/>
    <mergeCell ref="J7:P8"/>
    <mergeCell ref="J60:M60"/>
    <mergeCell ref="B1:C1"/>
    <mergeCell ref="D1:M1"/>
    <mergeCell ref="A3:O3"/>
    <mergeCell ref="B5:C5"/>
    <mergeCell ref="H5:N5"/>
    <mergeCell ref="F29:H29"/>
    <mergeCell ref="D11:P11"/>
    <mergeCell ref="N14:P14"/>
    <mergeCell ref="F16:P16"/>
    <mergeCell ref="F17:P17"/>
    <mergeCell ref="J18:P18"/>
    <mergeCell ref="F20:H20"/>
    <mergeCell ref="F21:H21"/>
    <mergeCell ref="F23:H23"/>
    <mergeCell ref="M23:N23"/>
    <mergeCell ref="F25:H25"/>
    <mergeCell ref="F27:H27"/>
    <mergeCell ref="F66:H66"/>
    <mergeCell ref="F36:H36"/>
    <mergeCell ref="N37:O37"/>
    <mergeCell ref="F38:H38"/>
    <mergeCell ref="N39:O39"/>
    <mergeCell ref="F40:H40"/>
    <mergeCell ref="F42:H42"/>
    <mergeCell ref="F43:H43"/>
    <mergeCell ref="F44:H44"/>
    <mergeCell ref="F45:H45"/>
    <mergeCell ref="F46:H46"/>
    <mergeCell ref="N60:O60"/>
    <mergeCell ref="A81:P81"/>
    <mergeCell ref="B72:P72"/>
    <mergeCell ref="B73:P73"/>
    <mergeCell ref="C79:E79"/>
    <mergeCell ref="J77:M77"/>
    <mergeCell ref="J79:M79"/>
  </mergeCells>
  <printOptions horizontalCentered="1"/>
  <pageMargins left="0" right="0" top="0.25" bottom="0" header="0.5" footer="0.25"/>
  <pageSetup scale="7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79"/>
  <sheetViews>
    <sheetView zoomScale="85" zoomScaleNormal="85" workbookViewId="0">
      <selection activeCell="B17" sqref="B17"/>
    </sheetView>
  </sheetViews>
  <sheetFormatPr defaultColWidth="9.140625" defaultRowHeight="12.75" x14ac:dyDescent="0.2"/>
  <cols>
    <col min="1" max="1" width="95.140625" style="138" customWidth="1"/>
    <col min="2" max="2" width="43" style="138" customWidth="1"/>
    <col min="3" max="16384" width="9.140625" style="138"/>
  </cols>
  <sheetData>
    <row r="1" spans="1:2" ht="30" x14ac:dyDescent="0.25">
      <c r="A1" s="164" t="s">
        <v>380</v>
      </c>
      <c r="B1" s="139" t="s">
        <v>101</v>
      </c>
    </row>
    <row r="3" spans="1:2" s="140" customFormat="1" ht="20.25" customHeight="1" x14ac:dyDescent="0.25">
      <c r="A3" s="281" t="s">
        <v>102</v>
      </c>
      <c r="B3" s="282"/>
    </row>
    <row r="5" spans="1:2" ht="15.75" customHeight="1" x14ac:dyDescent="0.2">
      <c r="A5" s="138" t="s">
        <v>103</v>
      </c>
      <c r="B5" s="91"/>
    </row>
    <row r="6" spans="1:2" ht="15.75" customHeight="1" x14ac:dyDescent="0.2"/>
    <row r="7" spans="1:2" ht="15.75" customHeight="1" x14ac:dyDescent="0.2">
      <c r="A7" s="138" t="s">
        <v>104</v>
      </c>
      <c r="B7" s="91"/>
    </row>
    <row r="8" spans="1:2" ht="15.75" customHeight="1" x14ac:dyDescent="0.2"/>
    <row r="9" spans="1:2" ht="15.75" customHeight="1" x14ac:dyDescent="0.2"/>
    <row r="10" spans="1:2" ht="15.75" customHeight="1" x14ac:dyDescent="0.2"/>
    <row r="11" spans="1:2" ht="20.25" customHeight="1" x14ac:dyDescent="0.2">
      <c r="A11" s="281" t="s">
        <v>105</v>
      </c>
      <c r="B11" s="282"/>
    </row>
    <row r="12" spans="1:2" ht="15.75" customHeight="1" x14ac:dyDescent="0.2"/>
    <row r="13" spans="1:2" ht="15.75" customHeight="1" x14ac:dyDescent="0.2">
      <c r="A13" s="138" t="s">
        <v>106</v>
      </c>
      <c r="B13" s="92"/>
    </row>
    <row r="14" spans="1:2" ht="15.75" customHeight="1" x14ac:dyDescent="0.2"/>
    <row r="15" spans="1:2" ht="15.75" customHeight="1" x14ac:dyDescent="0.2">
      <c r="A15" s="138" t="s">
        <v>107</v>
      </c>
      <c r="B15" s="92"/>
    </row>
    <row r="16" spans="1:2" ht="15.75" customHeight="1" x14ac:dyDescent="0.2"/>
    <row r="17" spans="1:2" ht="15.75" customHeight="1" x14ac:dyDescent="0.2">
      <c r="A17" s="138" t="s">
        <v>108</v>
      </c>
      <c r="B17" s="92"/>
    </row>
    <row r="18" spans="1:2" ht="15.75" customHeight="1" x14ac:dyDescent="0.2"/>
    <row r="19" spans="1:2" ht="15.75" customHeight="1" x14ac:dyDescent="0.2">
      <c r="A19" s="138" t="s">
        <v>109</v>
      </c>
      <c r="B19" s="93"/>
    </row>
    <row r="20" spans="1:2" ht="15.75" customHeight="1" x14ac:dyDescent="0.2"/>
    <row r="21" spans="1:2" ht="15.75" customHeight="1" x14ac:dyDescent="0.2">
      <c r="A21" s="138" t="s">
        <v>110</v>
      </c>
      <c r="B21" s="92"/>
    </row>
    <row r="22" spans="1:2" ht="15.75" customHeight="1" x14ac:dyDescent="0.2"/>
    <row r="23" spans="1:2" ht="15.75" customHeight="1" x14ac:dyDescent="0.2">
      <c r="A23" s="138" t="s">
        <v>111</v>
      </c>
      <c r="B23" s="94"/>
    </row>
    <row r="24" spans="1:2" ht="15.75" customHeight="1" x14ac:dyDescent="0.2"/>
    <row r="25" spans="1:2" ht="15.75" customHeight="1" x14ac:dyDescent="0.2">
      <c r="A25" s="138" t="s">
        <v>112</v>
      </c>
      <c r="B25" s="94"/>
    </row>
    <row r="26" spans="1:2" ht="15.75" customHeight="1" x14ac:dyDescent="0.2"/>
    <row r="27" spans="1:2" ht="15.75" customHeight="1" x14ac:dyDescent="0.2">
      <c r="A27" s="138" t="s">
        <v>113</v>
      </c>
      <c r="B27" s="95"/>
    </row>
    <row r="28" spans="1:2" ht="15.75" customHeight="1" x14ac:dyDescent="0.2">
      <c r="B28" s="163"/>
    </row>
    <row r="29" spans="1:2" ht="15.75" customHeight="1" x14ac:dyDescent="0.2">
      <c r="A29" s="138" t="s">
        <v>114</v>
      </c>
      <c r="B29" s="95"/>
    </row>
    <row r="30" spans="1:2" ht="15.75" customHeight="1" x14ac:dyDescent="0.2"/>
    <row r="31" spans="1:2" ht="15.75" customHeight="1" x14ac:dyDescent="0.2">
      <c r="A31" s="138" t="s">
        <v>115</v>
      </c>
      <c r="B31" s="96"/>
    </row>
    <row r="32" spans="1:2" ht="15.75" customHeight="1" x14ac:dyDescent="0.2"/>
    <row r="33" spans="1:2" ht="15.75" customHeight="1" x14ac:dyDescent="0.2">
      <c r="A33" s="138" t="s">
        <v>116</v>
      </c>
      <c r="B33" s="96"/>
    </row>
    <row r="34" spans="1:2" ht="15.75" customHeight="1" x14ac:dyDescent="0.2"/>
    <row r="35" spans="1:2" ht="15.75" customHeight="1" x14ac:dyDescent="0.2">
      <c r="A35" s="138" t="s">
        <v>117</v>
      </c>
      <c r="B35" s="97"/>
    </row>
    <row r="36" spans="1:2" ht="15.75" customHeight="1" x14ac:dyDescent="0.2"/>
    <row r="37" spans="1:2" ht="15.75" customHeight="1" x14ac:dyDescent="0.2">
      <c r="A37" s="138" t="s">
        <v>119</v>
      </c>
      <c r="B37" s="97"/>
    </row>
    <row r="38" spans="1:2" ht="15.75" customHeight="1" x14ac:dyDescent="0.2"/>
    <row r="39" spans="1:2" ht="15.75" customHeight="1" x14ac:dyDescent="0.2">
      <c r="A39" s="138" t="s">
        <v>120</v>
      </c>
      <c r="B39" s="97"/>
    </row>
    <row r="40" spans="1:2" ht="15.75" customHeight="1" x14ac:dyDescent="0.2"/>
    <row r="41" spans="1:2" ht="15.75" customHeight="1" x14ac:dyDescent="0.2">
      <c r="A41" s="138" t="s">
        <v>122</v>
      </c>
      <c r="B41" s="98"/>
    </row>
    <row r="42" spans="1:2" ht="15.75" customHeight="1" x14ac:dyDescent="0.2"/>
    <row r="43" spans="1:2" ht="15.75" customHeight="1" x14ac:dyDescent="0.2">
      <c r="A43" s="138" t="s">
        <v>123</v>
      </c>
      <c r="B43" s="98"/>
    </row>
    <row r="44" spans="1:2" ht="15.75" customHeight="1" x14ac:dyDescent="0.2">
      <c r="B44" s="98"/>
    </row>
    <row r="45" spans="1:2" ht="15.75" customHeight="1" x14ac:dyDescent="0.2">
      <c r="B45" s="98"/>
    </row>
    <row r="46" spans="1:2" ht="15.75" customHeight="1" x14ac:dyDescent="0.2">
      <c r="B46" s="98"/>
    </row>
    <row r="47" spans="1:2" ht="15.75" customHeight="1" x14ac:dyDescent="0.2"/>
    <row r="48" spans="1:2" ht="15.75" customHeight="1" x14ac:dyDescent="0.2"/>
    <row r="49" spans="1:2" ht="15.75" customHeight="1" x14ac:dyDescent="0.2"/>
    <row r="50" spans="1:2" ht="15.75" customHeight="1" x14ac:dyDescent="0.2">
      <c r="A50" s="138" t="s">
        <v>124</v>
      </c>
      <c r="B50" s="97"/>
    </row>
    <row r="51" spans="1:2" ht="15.75" customHeight="1" x14ac:dyDescent="0.2"/>
    <row r="52" spans="1:2" ht="15.75" customHeight="1" x14ac:dyDescent="0.2">
      <c r="A52" s="138" t="s">
        <v>125</v>
      </c>
      <c r="B52" s="98"/>
    </row>
    <row r="53" spans="1:2" ht="15.75" customHeight="1" x14ac:dyDescent="0.2"/>
    <row r="54" spans="1:2" ht="15.75" customHeight="1" x14ac:dyDescent="0.2">
      <c r="A54" s="138" t="s">
        <v>126</v>
      </c>
      <c r="B54" s="97"/>
    </row>
    <row r="55" spans="1:2" ht="15.75" customHeight="1" x14ac:dyDescent="0.2"/>
    <row r="56" spans="1:2" ht="15.75" customHeight="1" x14ac:dyDescent="0.2">
      <c r="A56" s="138" t="s">
        <v>127</v>
      </c>
      <c r="B56" s="98"/>
    </row>
    <row r="57" spans="1:2" ht="15.75" customHeight="1" x14ac:dyDescent="0.2">
      <c r="B57" s="98"/>
    </row>
    <row r="58" spans="1:2" ht="15.75" customHeight="1" x14ac:dyDescent="0.2">
      <c r="B58" s="98"/>
    </row>
    <row r="59" spans="1:2" ht="15.75" customHeight="1" x14ac:dyDescent="0.2">
      <c r="B59" s="98"/>
    </row>
    <row r="60" spans="1:2" ht="15.75" customHeight="1" x14ac:dyDescent="0.2"/>
    <row r="61" spans="1:2" ht="15.75" customHeight="1" x14ac:dyDescent="0.2">
      <c r="A61" s="138" t="s">
        <v>128</v>
      </c>
      <c r="B61" s="97"/>
    </row>
    <row r="62" spans="1:2" ht="15.75" customHeight="1" x14ac:dyDescent="0.2"/>
    <row r="63" spans="1:2" ht="15.75" customHeight="1" x14ac:dyDescent="0.2">
      <c r="A63" s="138" t="s">
        <v>125</v>
      </c>
      <c r="B63" s="98"/>
    </row>
    <row r="64" spans="1:2" ht="15.75" customHeight="1" x14ac:dyDescent="0.2"/>
    <row r="65" spans="1:2" ht="15.75" customHeight="1" x14ac:dyDescent="0.2"/>
    <row r="66" spans="1:2" ht="15.75" customHeight="1" x14ac:dyDescent="0.2"/>
    <row r="67" spans="1:2" s="141" customFormat="1" ht="20.85" customHeight="1" x14ac:dyDescent="0.25">
      <c r="A67" s="281" t="s">
        <v>129</v>
      </c>
      <c r="B67" s="282"/>
    </row>
    <row r="68" spans="1:2" ht="15.75" customHeight="1" x14ac:dyDescent="0.2"/>
    <row r="69" spans="1:2" ht="15.75" customHeight="1" x14ac:dyDescent="0.2">
      <c r="A69" s="138" t="s">
        <v>130</v>
      </c>
      <c r="B69" s="98"/>
    </row>
    <row r="70" spans="1:2" ht="15.75" customHeight="1" x14ac:dyDescent="0.2"/>
    <row r="71" spans="1:2" ht="15.75" customHeight="1" x14ac:dyDescent="0.2">
      <c r="A71" s="138" t="s">
        <v>131</v>
      </c>
      <c r="B71" s="98"/>
    </row>
    <row r="72" spans="1:2" ht="15.75" customHeight="1" x14ac:dyDescent="0.2"/>
    <row r="73" spans="1:2" ht="15.75" customHeight="1" x14ac:dyDescent="0.2">
      <c r="A73" s="138" t="s">
        <v>132</v>
      </c>
      <c r="B73" s="98"/>
    </row>
    <row r="74" spans="1:2" ht="15.75" customHeight="1" x14ac:dyDescent="0.2"/>
    <row r="75" spans="1:2" ht="15.75" customHeight="1" x14ac:dyDescent="0.2"/>
    <row r="76" spans="1:2" ht="20.85" customHeight="1" x14ac:dyDescent="0.2">
      <c r="A76" s="281" t="s">
        <v>133</v>
      </c>
      <c r="B76" s="282"/>
    </row>
    <row r="77" spans="1:2" ht="15.75" customHeight="1" x14ac:dyDescent="0.2"/>
    <row r="78" spans="1:2" ht="15.75" customHeight="1" x14ac:dyDescent="0.2">
      <c r="A78" s="138" t="s">
        <v>134</v>
      </c>
      <c r="B78" s="98"/>
    </row>
    <row r="79" spans="1:2" ht="15.75" customHeight="1" x14ac:dyDescent="0.2">
      <c r="B79" s="98"/>
    </row>
    <row r="80" spans="1:2" ht="15.75" customHeight="1" x14ac:dyDescent="0.2"/>
    <row r="81" spans="1:2" ht="15.75" customHeight="1" x14ac:dyDescent="0.2"/>
    <row r="82" spans="1:2" s="142" customFormat="1" ht="20.85" customHeight="1" x14ac:dyDescent="0.25">
      <c r="A82" s="283" t="s">
        <v>135</v>
      </c>
      <c r="B82" s="284"/>
    </row>
    <row r="84" spans="1:2" x14ac:dyDescent="0.2">
      <c r="A84" s="143" t="s">
        <v>136</v>
      </c>
    </row>
    <row r="86" spans="1:2" ht="15" customHeight="1" x14ac:dyDescent="0.2">
      <c r="A86" s="138" t="s">
        <v>137</v>
      </c>
      <c r="B86" s="98"/>
    </row>
    <row r="87" spans="1:2" ht="15" customHeight="1" x14ac:dyDescent="0.2"/>
    <row r="88" spans="1:2" ht="15" customHeight="1" x14ac:dyDescent="0.2">
      <c r="A88" s="138" t="s">
        <v>138</v>
      </c>
      <c r="B88" s="160"/>
    </row>
    <row r="89" spans="1:2" ht="15" customHeight="1" x14ac:dyDescent="0.2"/>
    <row r="90" spans="1:2" ht="15" customHeight="1" x14ac:dyDescent="0.2">
      <c r="A90" s="138" t="s">
        <v>139</v>
      </c>
      <c r="B90" s="98"/>
    </row>
    <row r="91" spans="1:2" ht="15" customHeight="1" x14ac:dyDescent="0.2"/>
    <row r="92" spans="1:2" ht="15" customHeight="1" x14ac:dyDescent="0.2">
      <c r="A92" s="138" t="s">
        <v>140</v>
      </c>
      <c r="B92" s="160"/>
    </row>
    <row r="94" spans="1:2" ht="15" x14ac:dyDescent="0.25">
      <c r="A94" s="144" t="s">
        <v>141</v>
      </c>
      <c r="B94" s="145"/>
    </row>
    <row r="95" spans="1:2" ht="15" x14ac:dyDescent="0.25">
      <c r="A95" s="146"/>
      <c r="B95" s="147"/>
    </row>
    <row r="96" spans="1:2" ht="15" x14ac:dyDescent="0.25">
      <c r="A96" s="148" t="s">
        <v>142</v>
      </c>
      <c r="B96" s="99"/>
    </row>
    <row r="97" spans="1:2" ht="15" x14ac:dyDescent="0.25">
      <c r="A97" s="148"/>
      <c r="B97" s="149"/>
    </row>
    <row r="98" spans="1:2" ht="15" x14ac:dyDescent="0.25">
      <c r="A98" s="148" t="s">
        <v>143</v>
      </c>
      <c r="B98" s="99"/>
    </row>
    <row r="99" spans="1:2" ht="15" x14ac:dyDescent="0.25">
      <c r="A99" s="150"/>
      <c r="B99" s="147"/>
    </row>
    <row r="100" spans="1:2" ht="15" x14ac:dyDescent="0.25">
      <c r="A100" s="148" t="s">
        <v>144</v>
      </c>
      <c r="B100" s="100"/>
    </row>
    <row r="101" spans="1:2" ht="15" x14ac:dyDescent="0.25">
      <c r="A101" s="150"/>
      <c r="B101" s="147"/>
    </row>
    <row r="102" spans="1:2" ht="15" x14ac:dyDescent="0.25">
      <c r="A102" s="148" t="s">
        <v>145</v>
      </c>
      <c r="B102" s="100"/>
    </row>
    <row r="103" spans="1:2" ht="15" x14ac:dyDescent="0.25">
      <c r="A103" s="150"/>
      <c r="B103" s="147"/>
    </row>
    <row r="104" spans="1:2" ht="15" x14ac:dyDescent="0.25">
      <c r="A104" s="148" t="s">
        <v>146</v>
      </c>
      <c r="B104" s="100"/>
    </row>
    <row r="105" spans="1:2" ht="15" x14ac:dyDescent="0.25">
      <c r="A105" s="150"/>
      <c r="B105" s="147"/>
    </row>
    <row r="106" spans="1:2" ht="15" x14ac:dyDescent="0.25">
      <c r="A106" s="148" t="s">
        <v>147</v>
      </c>
      <c r="B106" s="100"/>
    </row>
    <row r="107" spans="1:2" ht="15" x14ac:dyDescent="0.25">
      <c r="A107" s="150"/>
      <c r="B107" s="147"/>
    </row>
    <row r="108" spans="1:2" ht="15" x14ac:dyDescent="0.25">
      <c r="A108" s="148" t="s">
        <v>148</v>
      </c>
      <c r="B108" s="100"/>
    </row>
    <row r="109" spans="1:2" ht="15" x14ac:dyDescent="0.25">
      <c r="A109" s="150"/>
      <c r="B109" s="147"/>
    </row>
    <row r="110" spans="1:2" ht="15" x14ac:dyDescent="0.25">
      <c r="A110" s="148" t="s">
        <v>149</v>
      </c>
      <c r="B110" s="100"/>
    </row>
    <row r="111" spans="1:2" ht="15" x14ac:dyDescent="0.25">
      <c r="A111" s="150"/>
      <c r="B111" s="147"/>
    </row>
    <row r="112" spans="1:2" ht="15" x14ac:dyDescent="0.25">
      <c r="A112" s="148" t="s">
        <v>150</v>
      </c>
      <c r="B112" s="100"/>
    </row>
    <row r="113" spans="1:2" ht="15" x14ac:dyDescent="0.25">
      <c r="A113" s="150"/>
      <c r="B113" s="147"/>
    </row>
    <row r="114" spans="1:2" ht="15" x14ac:dyDescent="0.25">
      <c r="A114" s="148" t="s">
        <v>151</v>
      </c>
      <c r="B114" s="100"/>
    </row>
    <row r="115" spans="1:2" ht="15" x14ac:dyDescent="0.25">
      <c r="A115" s="150"/>
      <c r="B115" s="147"/>
    </row>
    <row r="116" spans="1:2" ht="15" x14ac:dyDescent="0.25">
      <c r="A116" s="148" t="s">
        <v>152</v>
      </c>
      <c r="B116" s="100"/>
    </row>
    <row r="117" spans="1:2" ht="15" x14ac:dyDescent="0.25">
      <c r="A117" s="150"/>
      <c r="B117" s="147"/>
    </row>
    <row r="118" spans="1:2" ht="15" x14ac:dyDescent="0.25">
      <c r="A118" s="148" t="s">
        <v>153</v>
      </c>
      <c r="B118" s="100"/>
    </row>
    <row r="119" spans="1:2" ht="15" x14ac:dyDescent="0.25">
      <c r="A119" s="150"/>
      <c r="B119" s="147"/>
    </row>
    <row r="120" spans="1:2" ht="15" x14ac:dyDescent="0.25">
      <c r="A120" s="148" t="s">
        <v>154</v>
      </c>
      <c r="B120" s="100"/>
    </row>
    <row r="121" spans="1:2" ht="15" x14ac:dyDescent="0.25">
      <c r="A121" s="146"/>
      <c r="B121" s="147"/>
    </row>
    <row r="122" spans="1:2" ht="15" x14ac:dyDescent="0.25">
      <c r="A122" s="148" t="s">
        <v>155</v>
      </c>
      <c r="B122" s="100"/>
    </row>
    <row r="123" spans="1:2" ht="15" x14ac:dyDescent="0.25">
      <c r="A123" s="146"/>
      <c r="B123" s="147"/>
    </row>
    <row r="124" spans="1:2" ht="15" x14ac:dyDescent="0.25">
      <c r="A124" s="146"/>
      <c r="B124" s="147"/>
    </row>
    <row r="125" spans="1:2" ht="15" x14ac:dyDescent="0.25">
      <c r="A125" s="151"/>
      <c r="B125" s="152"/>
    </row>
    <row r="127" spans="1:2" ht="15" x14ac:dyDescent="0.25">
      <c r="A127" s="144" t="s">
        <v>156</v>
      </c>
      <c r="B127" s="145"/>
    </row>
    <row r="128" spans="1:2" ht="15" x14ac:dyDescent="0.25">
      <c r="A128" s="146"/>
      <c r="B128" s="147"/>
    </row>
    <row r="129" spans="1:2" ht="15" x14ac:dyDescent="0.25">
      <c r="A129" s="150" t="s">
        <v>157</v>
      </c>
      <c r="B129" s="97"/>
    </row>
    <row r="130" spans="1:2" ht="15" x14ac:dyDescent="0.25">
      <c r="A130" s="146"/>
      <c r="B130" s="147"/>
    </row>
    <row r="131" spans="1:2" ht="15" x14ac:dyDescent="0.25">
      <c r="A131" s="153" t="s">
        <v>158</v>
      </c>
      <c r="B131" s="202"/>
    </row>
    <row r="132" spans="1:2" ht="15" x14ac:dyDescent="0.25">
      <c r="A132" s="154"/>
      <c r="B132" s="147"/>
    </row>
    <row r="133" spans="1:2" ht="15" x14ac:dyDescent="0.25">
      <c r="A133" s="153" t="s">
        <v>159</v>
      </c>
      <c r="B133" s="202"/>
    </row>
    <row r="134" spans="1:2" ht="15" x14ac:dyDescent="0.25">
      <c r="A134" s="154"/>
      <c r="B134" s="147"/>
    </row>
    <row r="135" spans="1:2" ht="15" x14ac:dyDescent="0.25">
      <c r="A135" s="146"/>
      <c r="B135" s="147"/>
    </row>
    <row r="136" spans="1:2" ht="15" x14ac:dyDescent="0.25">
      <c r="A136" s="146"/>
      <c r="B136" s="147"/>
    </row>
    <row r="137" spans="1:2" ht="15" x14ac:dyDescent="0.25">
      <c r="A137" s="155" t="s">
        <v>160</v>
      </c>
      <c r="B137" s="156"/>
    </row>
    <row r="138" spans="1:2" ht="15" x14ac:dyDescent="0.25">
      <c r="A138" s="148" t="s">
        <v>161</v>
      </c>
      <c r="B138" s="1"/>
    </row>
    <row r="139" spans="1:2" ht="15" x14ac:dyDescent="0.25">
      <c r="A139" s="148"/>
      <c r="B139" s="157"/>
    </row>
    <row r="140" spans="1:2" ht="15" x14ac:dyDescent="0.25">
      <c r="A140" s="148" t="s">
        <v>162</v>
      </c>
      <c r="B140" s="1"/>
    </row>
    <row r="141" spans="1:2" ht="15" x14ac:dyDescent="0.25">
      <c r="A141" s="150"/>
      <c r="B141" s="147"/>
    </row>
    <row r="142" spans="1:2" ht="15" x14ac:dyDescent="0.25">
      <c r="A142" s="148" t="s">
        <v>163</v>
      </c>
      <c r="B142" s="1"/>
    </row>
    <row r="143" spans="1:2" ht="15" x14ac:dyDescent="0.25">
      <c r="A143" s="150"/>
      <c r="B143" s="147"/>
    </row>
    <row r="144" spans="1:2" ht="15" x14ac:dyDescent="0.25">
      <c r="A144" s="148" t="s">
        <v>164</v>
      </c>
      <c r="B144" s="1"/>
    </row>
    <row r="145" spans="1:2" ht="15" x14ac:dyDescent="0.25">
      <c r="A145" s="150"/>
      <c r="B145" s="147"/>
    </row>
    <row r="146" spans="1:2" ht="15" x14ac:dyDescent="0.25">
      <c r="A146" s="148" t="s">
        <v>165</v>
      </c>
      <c r="B146" s="2"/>
    </row>
    <row r="147" spans="1:2" ht="15" x14ac:dyDescent="0.25">
      <c r="A147" s="150"/>
      <c r="B147" s="147"/>
    </row>
    <row r="148" spans="1:2" ht="15" x14ac:dyDescent="0.25">
      <c r="A148" s="148" t="s">
        <v>166</v>
      </c>
      <c r="B148" s="2"/>
    </row>
    <row r="149" spans="1:2" ht="15" x14ac:dyDescent="0.25">
      <c r="A149" s="150"/>
      <c r="B149" s="147"/>
    </row>
    <row r="150" spans="1:2" ht="15" x14ac:dyDescent="0.25">
      <c r="A150" s="148" t="s">
        <v>167</v>
      </c>
      <c r="B150" s="2"/>
    </row>
    <row r="151" spans="1:2" ht="15" x14ac:dyDescent="0.25">
      <c r="A151" s="150"/>
      <c r="B151" s="147"/>
    </row>
    <row r="152" spans="1:2" ht="15" x14ac:dyDescent="0.25">
      <c r="A152" s="148" t="s">
        <v>168</v>
      </c>
      <c r="B152" s="2"/>
    </row>
    <row r="153" spans="1:2" ht="15" x14ac:dyDescent="0.25">
      <c r="A153" s="150"/>
      <c r="B153" s="147"/>
    </row>
    <row r="154" spans="1:2" ht="15" x14ac:dyDescent="0.25">
      <c r="A154" s="148" t="s">
        <v>169</v>
      </c>
      <c r="B154" s="2"/>
    </row>
    <row r="155" spans="1:2" ht="15" x14ac:dyDescent="0.25">
      <c r="A155" s="146"/>
      <c r="B155" s="147"/>
    </row>
    <row r="156" spans="1:2" ht="15" x14ac:dyDescent="0.25">
      <c r="A156" s="148" t="s">
        <v>170</v>
      </c>
      <c r="B156" s="2"/>
    </row>
    <row r="157" spans="1:2" ht="15" x14ac:dyDescent="0.25">
      <c r="A157" s="146"/>
      <c r="B157" s="147"/>
    </row>
    <row r="158" spans="1:2" ht="15" x14ac:dyDescent="0.25">
      <c r="A158" s="146"/>
      <c r="B158" s="147"/>
    </row>
    <row r="159" spans="1:2" ht="15" x14ac:dyDescent="0.25">
      <c r="A159" s="158"/>
      <c r="B159" s="159"/>
    </row>
    <row r="160" spans="1:2" ht="15" x14ac:dyDescent="0.25">
      <c r="A160" s="146"/>
      <c r="B160" s="147"/>
    </row>
    <row r="161" spans="1:2" ht="15" x14ac:dyDescent="0.25">
      <c r="A161" s="146"/>
      <c r="B161" s="147"/>
    </row>
    <row r="162" spans="1:2" ht="15" x14ac:dyDescent="0.25">
      <c r="A162" s="155" t="s">
        <v>171</v>
      </c>
      <c r="B162" s="156"/>
    </row>
    <row r="163" spans="1:2" ht="15" x14ac:dyDescent="0.25">
      <c r="A163" s="148" t="s">
        <v>172</v>
      </c>
      <c r="B163" s="1"/>
    </row>
    <row r="164" spans="1:2" ht="15" x14ac:dyDescent="0.25">
      <c r="A164" s="148"/>
      <c r="B164" s="157"/>
    </row>
    <row r="165" spans="1:2" ht="15" x14ac:dyDescent="0.25">
      <c r="A165" s="148" t="s">
        <v>173</v>
      </c>
      <c r="B165" s="1"/>
    </row>
    <row r="166" spans="1:2" ht="15" x14ac:dyDescent="0.25">
      <c r="A166" s="150"/>
      <c r="B166" s="147"/>
    </row>
    <row r="167" spans="1:2" ht="15" x14ac:dyDescent="0.25">
      <c r="A167" s="148" t="s">
        <v>174</v>
      </c>
      <c r="B167" s="1"/>
    </row>
    <row r="168" spans="1:2" ht="15" x14ac:dyDescent="0.25">
      <c r="A168" s="150"/>
      <c r="B168" s="147"/>
    </row>
    <row r="169" spans="1:2" ht="15" x14ac:dyDescent="0.25">
      <c r="A169" s="148" t="s">
        <v>175</v>
      </c>
      <c r="B169" s="1"/>
    </row>
    <row r="170" spans="1:2" ht="15" x14ac:dyDescent="0.25">
      <c r="A170" s="150"/>
      <c r="B170" s="147"/>
    </row>
    <row r="171" spans="1:2" ht="15" x14ac:dyDescent="0.25">
      <c r="A171" s="148" t="s">
        <v>176</v>
      </c>
      <c r="B171" s="2"/>
    </row>
    <row r="172" spans="1:2" ht="15" x14ac:dyDescent="0.25">
      <c r="A172" s="150"/>
      <c r="B172" s="147"/>
    </row>
    <row r="173" spans="1:2" ht="15" x14ac:dyDescent="0.25">
      <c r="A173" s="148" t="s">
        <v>177</v>
      </c>
      <c r="B173" s="2"/>
    </row>
    <row r="174" spans="1:2" ht="15" x14ac:dyDescent="0.25">
      <c r="A174" s="150"/>
      <c r="B174" s="147"/>
    </row>
    <row r="175" spans="1:2" ht="15" x14ac:dyDescent="0.25">
      <c r="A175" s="148" t="s">
        <v>178</v>
      </c>
      <c r="B175" s="2"/>
    </row>
    <row r="176" spans="1:2" ht="15" x14ac:dyDescent="0.25">
      <c r="A176" s="150"/>
      <c r="B176" s="147"/>
    </row>
    <row r="177" spans="1:2" ht="15" x14ac:dyDescent="0.25">
      <c r="A177" s="148" t="s">
        <v>179</v>
      </c>
      <c r="B177" s="2"/>
    </row>
    <row r="178" spans="1:2" ht="15" x14ac:dyDescent="0.25">
      <c r="A178" s="150"/>
      <c r="B178" s="147"/>
    </row>
    <row r="179" spans="1:2" ht="15" x14ac:dyDescent="0.25">
      <c r="A179" s="148" t="s">
        <v>180</v>
      </c>
      <c r="B179" s="2"/>
    </row>
    <row r="180" spans="1:2" ht="15" x14ac:dyDescent="0.25">
      <c r="A180" s="146"/>
      <c r="B180" s="147"/>
    </row>
    <row r="181" spans="1:2" ht="15" x14ac:dyDescent="0.25">
      <c r="A181" s="148" t="s">
        <v>181</v>
      </c>
      <c r="B181" s="2"/>
    </row>
    <row r="182" spans="1:2" ht="15" x14ac:dyDescent="0.25">
      <c r="A182" s="146"/>
      <c r="B182" s="147"/>
    </row>
    <row r="183" spans="1:2" ht="15" x14ac:dyDescent="0.25">
      <c r="A183" s="146"/>
      <c r="B183" s="147"/>
    </row>
    <row r="184" spans="1:2" ht="15" x14ac:dyDescent="0.25">
      <c r="A184" s="158"/>
      <c r="B184" s="159"/>
    </row>
    <row r="185" spans="1:2" ht="15" x14ac:dyDescent="0.25">
      <c r="A185" s="146"/>
      <c r="B185" s="147"/>
    </row>
    <row r="186" spans="1:2" ht="15" x14ac:dyDescent="0.25">
      <c r="A186" s="146"/>
      <c r="B186" s="147"/>
    </row>
    <row r="187" spans="1:2" ht="15" x14ac:dyDescent="0.25">
      <c r="A187" s="155" t="s">
        <v>182</v>
      </c>
      <c r="B187" s="156"/>
    </row>
    <row r="188" spans="1:2" ht="15" x14ac:dyDescent="0.25">
      <c r="A188" s="148" t="s">
        <v>183</v>
      </c>
      <c r="B188" s="1"/>
    </row>
    <row r="189" spans="1:2" ht="15" x14ac:dyDescent="0.25">
      <c r="A189" s="148"/>
      <c r="B189" s="157"/>
    </row>
    <row r="190" spans="1:2" ht="15" x14ac:dyDescent="0.25">
      <c r="A190" s="148" t="s">
        <v>184</v>
      </c>
      <c r="B190" s="1"/>
    </row>
    <row r="191" spans="1:2" ht="15" x14ac:dyDescent="0.25">
      <c r="A191" s="150"/>
      <c r="B191" s="147"/>
    </row>
    <row r="192" spans="1:2" ht="15" x14ac:dyDescent="0.25">
      <c r="A192" s="148" t="s">
        <v>185</v>
      </c>
      <c r="B192" s="1"/>
    </row>
    <row r="193" spans="1:2" ht="15" x14ac:dyDescent="0.25">
      <c r="A193" s="150"/>
      <c r="B193" s="147"/>
    </row>
    <row r="194" spans="1:2" ht="15" x14ac:dyDescent="0.25">
      <c r="A194" s="148" t="s">
        <v>186</v>
      </c>
      <c r="B194" s="1"/>
    </row>
    <row r="195" spans="1:2" ht="15" x14ac:dyDescent="0.25">
      <c r="A195" s="150"/>
      <c r="B195" s="147"/>
    </row>
    <row r="196" spans="1:2" ht="15" x14ac:dyDescent="0.25">
      <c r="A196" s="148" t="s">
        <v>187</v>
      </c>
      <c r="B196" s="2"/>
    </row>
    <row r="197" spans="1:2" ht="15" x14ac:dyDescent="0.25">
      <c r="A197" s="150"/>
      <c r="B197" s="147"/>
    </row>
    <row r="198" spans="1:2" ht="15" x14ac:dyDescent="0.25">
      <c r="A198" s="148" t="s">
        <v>188</v>
      </c>
      <c r="B198" s="2"/>
    </row>
    <row r="199" spans="1:2" ht="15" x14ac:dyDescent="0.25">
      <c r="A199" s="150"/>
      <c r="B199" s="147"/>
    </row>
    <row r="200" spans="1:2" ht="15" x14ac:dyDescent="0.25">
      <c r="A200" s="148" t="s">
        <v>189</v>
      </c>
      <c r="B200" s="2"/>
    </row>
    <row r="201" spans="1:2" ht="15" x14ac:dyDescent="0.25">
      <c r="A201" s="150"/>
      <c r="B201" s="147"/>
    </row>
    <row r="202" spans="1:2" ht="15" x14ac:dyDescent="0.25">
      <c r="A202" s="148" t="s">
        <v>190</v>
      </c>
      <c r="B202" s="2"/>
    </row>
    <row r="203" spans="1:2" ht="15" x14ac:dyDescent="0.25">
      <c r="A203" s="150"/>
      <c r="B203" s="147"/>
    </row>
    <row r="204" spans="1:2" ht="15" x14ac:dyDescent="0.25">
      <c r="A204" s="148" t="s">
        <v>191</v>
      </c>
      <c r="B204" s="2"/>
    </row>
    <row r="205" spans="1:2" ht="15" x14ac:dyDescent="0.25">
      <c r="A205" s="146"/>
      <c r="B205" s="147"/>
    </row>
    <row r="206" spans="1:2" ht="15" x14ac:dyDescent="0.25">
      <c r="A206" s="148" t="s">
        <v>192</v>
      </c>
      <c r="B206" s="2"/>
    </row>
    <row r="207" spans="1:2" ht="15" x14ac:dyDescent="0.25">
      <c r="A207" s="146"/>
      <c r="B207" s="147"/>
    </row>
    <row r="208" spans="1:2" ht="15" x14ac:dyDescent="0.25">
      <c r="A208" s="146"/>
      <c r="B208" s="147"/>
    </row>
    <row r="209" spans="1:2" ht="15" x14ac:dyDescent="0.25">
      <c r="A209" s="158"/>
      <c r="B209" s="159"/>
    </row>
    <row r="210" spans="1:2" ht="15" x14ac:dyDescent="0.25">
      <c r="A210" s="146"/>
      <c r="B210" s="147"/>
    </row>
    <row r="211" spans="1:2" ht="15" x14ac:dyDescent="0.25">
      <c r="A211" s="146"/>
      <c r="B211" s="147"/>
    </row>
    <row r="212" spans="1:2" ht="15" x14ac:dyDescent="0.25">
      <c r="A212" s="155" t="s">
        <v>193</v>
      </c>
      <c r="B212" s="156"/>
    </row>
    <row r="213" spans="1:2" ht="15" x14ac:dyDescent="0.25">
      <c r="A213" s="148" t="s">
        <v>194</v>
      </c>
      <c r="B213" s="1"/>
    </row>
    <row r="214" spans="1:2" ht="15" x14ac:dyDescent="0.25">
      <c r="A214" s="148"/>
      <c r="B214" s="157"/>
    </row>
    <row r="215" spans="1:2" ht="15" x14ac:dyDescent="0.25">
      <c r="A215" s="148" t="s">
        <v>195</v>
      </c>
      <c r="B215" s="1"/>
    </row>
    <row r="216" spans="1:2" ht="15" x14ac:dyDescent="0.25">
      <c r="A216" s="150"/>
      <c r="B216" s="147"/>
    </row>
    <row r="217" spans="1:2" ht="15" x14ac:dyDescent="0.25">
      <c r="A217" s="148" t="s">
        <v>196</v>
      </c>
      <c r="B217" s="1"/>
    </row>
    <row r="218" spans="1:2" ht="15" x14ac:dyDescent="0.25">
      <c r="A218" s="150"/>
      <c r="B218" s="147"/>
    </row>
    <row r="219" spans="1:2" ht="15" x14ac:dyDescent="0.25">
      <c r="A219" s="148" t="s">
        <v>197</v>
      </c>
      <c r="B219" s="1"/>
    </row>
    <row r="220" spans="1:2" ht="15" x14ac:dyDescent="0.25">
      <c r="A220" s="150"/>
      <c r="B220" s="147"/>
    </row>
    <row r="221" spans="1:2" ht="15" x14ac:dyDescent="0.25">
      <c r="A221" s="148" t="s">
        <v>198</v>
      </c>
      <c r="B221" s="2"/>
    </row>
    <row r="222" spans="1:2" ht="15" x14ac:dyDescent="0.25">
      <c r="A222" s="150"/>
      <c r="B222" s="147"/>
    </row>
    <row r="223" spans="1:2" ht="15" x14ac:dyDescent="0.25">
      <c r="A223" s="148" t="s">
        <v>199</v>
      </c>
      <c r="B223" s="2"/>
    </row>
    <row r="224" spans="1:2" ht="15" x14ac:dyDescent="0.25">
      <c r="A224" s="150"/>
      <c r="B224" s="147"/>
    </row>
    <row r="225" spans="1:2" ht="15" x14ac:dyDescent="0.25">
      <c r="A225" s="148" t="s">
        <v>200</v>
      </c>
      <c r="B225" s="2"/>
    </row>
    <row r="226" spans="1:2" ht="15" x14ac:dyDescent="0.25">
      <c r="A226" s="150"/>
      <c r="B226" s="147"/>
    </row>
    <row r="227" spans="1:2" ht="15" x14ac:dyDescent="0.25">
      <c r="A227" s="148" t="s">
        <v>201</v>
      </c>
      <c r="B227" s="2"/>
    </row>
    <row r="228" spans="1:2" ht="15" x14ac:dyDescent="0.25">
      <c r="A228" s="150"/>
      <c r="B228" s="147"/>
    </row>
    <row r="229" spans="1:2" ht="15" x14ac:dyDescent="0.25">
      <c r="A229" s="148" t="s">
        <v>202</v>
      </c>
      <c r="B229" s="2"/>
    </row>
    <row r="230" spans="1:2" ht="15" x14ac:dyDescent="0.25">
      <c r="A230" s="146"/>
      <c r="B230" s="147"/>
    </row>
    <row r="231" spans="1:2" ht="15" x14ac:dyDescent="0.25">
      <c r="A231" s="148" t="s">
        <v>203</v>
      </c>
      <c r="B231" s="2"/>
    </row>
    <row r="232" spans="1:2" ht="15" x14ac:dyDescent="0.25">
      <c r="A232" s="146"/>
      <c r="B232" s="147"/>
    </row>
    <row r="233" spans="1:2" ht="15" x14ac:dyDescent="0.25">
      <c r="A233" s="146"/>
      <c r="B233" s="147"/>
    </row>
    <row r="234" spans="1:2" ht="15" x14ac:dyDescent="0.25">
      <c r="A234" s="158"/>
      <c r="B234" s="159"/>
    </row>
    <row r="235" spans="1:2" ht="15" x14ac:dyDescent="0.25">
      <c r="A235" s="146"/>
      <c r="B235" s="147"/>
    </row>
    <row r="236" spans="1:2" ht="15" x14ac:dyDescent="0.25">
      <c r="A236" s="146"/>
      <c r="B236" s="147"/>
    </row>
    <row r="237" spans="1:2" ht="15" x14ac:dyDescent="0.25">
      <c r="A237" s="155" t="s">
        <v>204</v>
      </c>
      <c r="B237" s="156"/>
    </row>
    <row r="238" spans="1:2" ht="15" x14ac:dyDescent="0.25">
      <c r="A238" s="148" t="s">
        <v>205</v>
      </c>
      <c r="B238" s="1"/>
    </row>
    <row r="239" spans="1:2" ht="15" x14ac:dyDescent="0.25">
      <c r="A239" s="148"/>
      <c r="B239" s="157"/>
    </row>
    <row r="240" spans="1:2" ht="15" x14ac:dyDescent="0.25">
      <c r="A240" s="148" t="s">
        <v>206</v>
      </c>
      <c r="B240" s="1"/>
    </row>
    <row r="241" spans="1:2" ht="15" x14ac:dyDescent="0.25">
      <c r="A241" s="150"/>
      <c r="B241" s="147"/>
    </row>
    <row r="242" spans="1:2" ht="15" x14ac:dyDescent="0.25">
      <c r="A242" s="148" t="s">
        <v>207</v>
      </c>
      <c r="B242" s="1"/>
    </row>
    <row r="243" spans="1:2" ht="15" x14ac:dyDescent="0.25">
      <c r="A243" s="150"/>
      <c r="B243" s="147"/>
    </row>
    <row r="244" spans="1:2" ht="15" x14ac:dyDescent="0.25">
      <c r="A244" s="148" t="s">
        <v>208</v>
      </c>
      <c r="B244" s="1"/>
    </row>
    <row r="245" spans="1:2" ht="15" x14ac:dyDescent="0.25">
      <c r="A245" s="150"/>
      <c r="B245" s="147"/>
    </row>
    <row r="246" spans="1:2" ht="15" x14ac:dyDescent="0.25">
      <c r="A246" s="148" t="s">
        <v>209</v>
      </c>
      <c r="B246" s="2"/>
    </row>
    <row r="247" spans="1:2" ht="15" x14ac:dyDescent="0.25">
      <c r="A247" s="150"/>
      <c r="B247" s="147"/>
    </row>
    <row r="248" spans="1:2" ht="15" x14ac:dyDescent="0.25">
      <c r="A248" s="148" t="s">
        <v>210</v>
      </c>
      <c r="B248" s="2"/>
    </row>
    <row r="249" spans="1:2" ht="15" x14ac:dyDescent="0.25">
      <c r="A249" s="150"/>
      <c r="B249" s="147"/>
    </row>
    <row r="250" spans="1:2" ht="15" x14ac:dyDescent="0.25">
      <c r="A250" s="148" t="s">
        <v>211</v>
      </c>
      <c r="B250" s="2"/>
    </row>
    <row r="251" spans="1:2" ht="15" x14ac:dyDescent="0.25">
      <c r="A251" s="150"/>
      <c r="B251" s="147"/>
    </row>
    <row r="252" spans="1:2" ht="15" x14ac:dyDescent="0.25">
      <c r="A252" s="148" t="s">
        <v>212</v>
      </c>
      <c r="B252" s="2"/>
    </row>
    <row r="253" spans="1:2" ht="15" x14ac:dyDescent="0.25">
      <c r="A253" s="150"/>
      <c r="B253" s="147"/>
    </row>
    <row r="254" spans="1:2" ht="15" x14ac:dyDescent="0.25">
      <c r="A254" s="148" t="s">
        <v>213</v>
      </c>
      <c r="B254" s="2"/>
    </row>
    <row r="255" spans="1:2" ht="15" x14ac:dyDescent="0.25">
      <c r="A255" s="146"/>
      <c r="B255" s="147"/>
    </row>
    <row r="256" spans="1:2" ht="15" x14ac:dyDescent="0.25">
      <c r="A256" s="148" t="s">
        <v>214</v>
      </c>
      <c r="B256" s="2"/>
    </row>
    <row r="257" spans="1:2" ht="15" x14ac:dyDescent="0.25">
      <c r="A257" s="146"/>
      <c r="B257" s="147"/>
    </row>
    <row r="258" spans="1:2" ht="15" x14ac:dyDescent="0.25">
      <c r="A258" s="146"/>
      <c r="B258" s="147"/>
    </row>
    <row r="259" spans="1:2" ht="15" x14ac:dyDescent="0.25">
      <c r="A259" s="158"/>
      <c r="B259" s="159"/>
    </row>
    <row r="260" spans="1:2" ht="15" x14ac:dyDescent="0.25">
      <c r="A260" s="146"/>
      <c r="B260" s="147"/>
    </row>
    <row r="261" spans="1:2" ht="15" x14ac:dyDescent="0.25">
      <c r="A261" s="146"/>
      <c r="B261" s="147"/>
    </row>
    <row r="262" spans="1:2" ht="15" x14ac:dyDescent="0.25">
      <c r="A262" s="155" t="s">
        <v>215</v>
      </c>
      <c r="B262" s="156"/>
    </row>
    <row r="263" spans="1:2" ht="15" x14ac:dyDescent="0.25">
      <c r="A263" s="148" t="s">
        <v>216</v>
      </c>
      <c r="B263" s="1"/>
    </row>
    <row r="264" spans="1:2" ht="15" x14ac:dyDescent="0.25">
      <c r="A264" s="148"/>
      <c r="B264" s="157"/>
    </row>
    <row r="265" spans="1:2" ht="15" x14ac:dyDescent="0.25">
      <c r="A265" s="148" t="s">
        <v>217</v>
      </c>
      <c r="B265" s="1"/>
    </row>
    <row r="266" spans="1:2" ht="15" x14ac:dyDescent="0.25">
      <c r="A266" s="150"/>
      <c r="B266" s="147"/>
    </row>
    <row r="267" spans="1:2" ht="15" x14ac:dyDescent="0.25">
      <c r="A267" s="148" t="s">
        <v>218</v>
      </c>
      <c r="B267" s="1"/>
    </row>
    <row r="268" spans="1:2" ht="15" x14ac:dyDescent="0.25">
      <c r="A268" s="150"/>
      <c r="B268" s="147"/>
    </row>
    <row r="269" spans="1:2" ht="15" x14ac:dyDescent="0.25">
      <c r="A269" s="148" t="s">
        <v>219</v>
      </c>
      <c r="B269" s="1"/>
    </row>
    <row r="270" spans="1:2" ht="15" x14ac:dyDescent="0.25">
      <c r="A270" s="150"/>
      <c r="B270" s="147"/>
    </row>
    <row r="271" spans="1:2" ht="15" x14ac:dyDescent="0.25">
      <c r="A271" s="148" t="s">
        <v>220</v>
      </c>
      <c r="B271" s="2"/>
    </row>
    <row r="272" spans="1:2" ht="15" x14ac:dyDescent="0.25">
      <c r="A272" s="150"/>
      <c r="B272" s="147"/>
    </row>
    <row r="273" spans="1:2" ht="15" x14ac:dyDescent="0.25">
      <c r="A273" s="148" t="s">
        <v>221</v>
      </c>
      <c r="B273" s="2"/>
    </row>
    <row r="274" spans="1:2" ht="15" x14ac:dyDescent="0.25">
      <c r="A274" s="150"/>
      <c r="B274" s="147"/>
    </row>
    <row r="275" spans="1:2" ht="15" x14ac:dyDescent="0.25">
      <c r="A275" s="148" t="s">
        <v>222</v>
      </c>
      <c r="B275" s="2"/>
    </row>
    <row r="276" spans="1:2" ht="15" x14ac:dyDescent="0.25">
      <c r="A276" s="150"/>
      <c r="B276" s="147"/>
    </row>
    <row r="277" spans="1:2" ht="15" x14ac:dyDescent="0.25">
      <c r="A277" s="148" t="s">
        <v>223</v>
      </c>
      <c r="B277" s="2"/>
    </row>
    <row r="278" spans="1:2" ht="15" x14ac:dyDescent="0.25">
      <c r="A278" s="150"/>
      <c r="B278" s="147"/>
    </row>
    <row r="279" spans="1:2" ht="15" x14ac:dyDescent="0.25">
      <c r="A279" s="148" t="s">
        <v>224</v>
      </c>
      <c r="B279" s="2"/>
    </row>
    <row r="280" spans="1:2" ht="15" x14ac:dyDescent="0.25">
      <c r="A280" s="146"/>
      <c r="B280" s="147"/>
    </row>
    <row r="281" spans="1:2" ht="15" x14ac:dyDescent="0.25">
      <c r="A281" s="148" t="s">
        <v>225</v>
      </c>
      <c r="B281" s="2"/>
    </row>
    <row r="282" spans="1:2" ht="15" x14ac:dyDescent="0.25">
      <c r="A282" s="146"/>
      <c r="B282" s="147"/>
    </row>
    <row r="283" spans="1:2" ht="15" x14ac:dyDescent="0.25">
      <c r="A283" s="146"/>
      <c r="B283" s="147"/>
    </row>
    <row r="284" spans="1:2" ht="15" x14ac:dyDescent="0.25">
      <c r="A284" s="158"/>
      <c r="B284" s="159"/>
    </row>
    <row r="285" spans="1:2" ht="15" x14ac:dyDescent="0.25">
      <c r="A285" s="146"/>
      <c r="B285" s="147"/>
    </row>
    <row r="286" spans="1:2" ht="15" x14ac:dyDescent="0.25">
      <c r="A286" s="146"/>
      <c r="B286" s="147"/>
    </row>
    <row r="287" spans="1:2" ht="15" x14ac:dyDescent="0.25">
      <c r="A287" s="155" t="s">
        <v>226</v>
      </c>
      <c r="B287" s="156"/>
    </row>
    <row r="288" spans="1:2" ht="15" x14ac:dyDescent="0.25">
      <c r="A288" s="148" t="s">
        <v>227</v>
      </c>
      <c r="B288" s="1"/>
    </row>
    <row r="289" spans="1:2" ht="15" x14ac:dyDescent="0.25">
      <c r="A289" s="148"/>
      <c r="B289" s="157"/>
    </row>
    <row r="290" spans="1:2" ht="15" x14ac:dyDescent="0.25">
      <c r="A290" s="148" t="s">
        <v>228</v>
      </c>
      <c r="B290" s="1"/>
    </row>
    <row r="291" spans="1:2" ht="15" x14ac:dyDescent="0.25">
      <c r="A291" s="150"/>
      <c r="B291" s="147"/>
    </row>
    <row r="292" spans="1:2" ht="15" x14ac:dyDescent="0.25">
      <c r="A292" s="148" t="s">
        <v>229</v>
      </c>
      <c r="B292" s="1"/>
    </row>
    <row r="293" spans="1:2" ht="15" x14ac:dyDescent="0.25">
      <c r="A293" s="150"/>
      <c r="B293" s="147"/>
    </row>
    <row r="294" spans="1:2" ht="15" x14ac:dyDescent="0.25">
      <c r="A294" s="148" t="s">
        <v>230</v>
      </c>
      <c r="B294" s="1"/>
    </row>
    <row r="295" spans="1:2" ht="15" x14ac:dyDescent="0.25">
      <c r="A295" s="150"/>
      <c r="B295" s="147"/>
    </row>
    <row r="296" spans="1:2" ht="15" x14ac:dyDescent="0.25">
      <c r="A296" s="148" t="s">
        <v>231</v>
      </c>
      <c r="B296" s="2"/>
    </row>
    <row r="297" spans="1:2" ht="15" x14ac:dyDescent="0.25">
      <c r="A297" s="150"/>
      <c r="B297" s="147"/>
    </row>
    <row r="298" spans="1:2" ht="15" x14ac:dyDescent="0.25">
      <c r="A298" s="148" t="s">
        <v>232</v>
      </c>
      <c r="B298" s="2"/>
    </row>
    <row r="299" spans="1:2" ht="15" x14ac:dyDescent="0.25">
      <c r="A299" s="150"/>
      <c r="B299" s="147"/>
    </row>
    <row r="300" spans="1:2" ht="15" x14ac:dyDescent="0.25">
      <c r="A300" s="148" t="s">
        <v>233</v>
      </c>
      <c r="B300" s="2"/>
    </row>
    <row r="301" spans="1:2" ht="15" x14ac:dyDescent="0.25">
      <c r="A301" s="150"/>
      <c r="B301" s="147"/>
    </row>
    <row r="302" spans="1:2" ht="15" x14ac:dyDescent="0.25">
      <c r="A302" s="148" t="s">
        <v>234</v>
      </c>
      <c r="B302" s="2"/>
    </row>
    <row r="303" spans="1:2" ht="15" x14ac:dyDescent="0.25">
      <c r="A303" s="150"/>
      <c r="B303" s="147"/>
    </row>
    <row r="304" spans="1:2" ht="15" x14ac:dyDescent="0.25">
      <c r="A304" s="148" t="s">
        <v>235</v>
      </c>
      <c r="B304" s="2"/>
    </row>
    <row r="305" spans="1:2" ht="15" x14ac:dyDescent="0.25">
      <c r="A305" s="146"/>
      <c r="B305" s="147"/>
    </row>
    <row r="306" spans="1:2" ht="15" x14ac:dyDescent="0.25">
      <c r="A306" s="148" t="s">
        <v>236</v>
      </c>
      <c r="B306" s="2"/>
    </row>
    <row r="307" spans="1:2" ht="15" x14ac:dyDescent="0.25">
      <c r="A307" s="146"/>
      <c r="B307" s="147"/>
    </row>
    <row r="308" spans="1:2" ht="15" x14ac:dyDescent="0.25">
      <c r="A308" s="146"/>
      <c r="B308" s="147"/>
    </row>
    <row r="309" spans="1:2" ht="15" x14ac:dyDescent="0.25">
      <c r="A309" s="158"/>
      <c r="B309" s="159"/>
    </row>
    <row r="310" spans="1:2" ht="15" x14ac:dyDescent="0.25">
      <c r="A310" s="146"/>
      <c r="B310" s="147"/>
    </row>
    <row r="311" spans="1:2" ht="15" x14ac:dyDescent="0.25">
      <c r="A311" s="146"/>
      <c r="B311" s="147"/>
    </row>
    <row r="312" spans="1:2" ht="15" x14ac:dyDescent="0.25">
      <c r="A312" s="155" t="s">
        <v>237</v>
      </c>
      <c r="B312" s="156"/>
    </row>
    <row r="313" spans="1:2" ht="15" x14ac:dyDescent="0.25">
      <c r="A313" s="148" t="s">
        <v>238</v>
      </c>
      <c r="B313" s="1"/>
    </row>
    <row r="314" spans="1:2" ht="15" x14ac:dyDescent="0.25">
      <c r="A314" s="148"/>
      <c r="B314" s="157"/>
    </row>
    <row r="315" spans="1:2" ht="15" x14ac:dyDescent="0.25">
      <c r="A315" s="148" t="s">
        <v>239</v>
      </c>
      <c r="B315" s="1"/>
    </row>
    <row r="316" spans="1:2" ht="15" x14ac:dyDescent="0.25">
      <c r="A316" s="150"/>
      <c r="B316" s="147"/>
    </row>
    <row r="317" spans="1:2" ht="15" x14ac:dyDescent="0.25">
      <c r="A317" s="148" t="s">
        <v>240</v>
      </c>
      <c r="B317" s="1"/>
    </row>
    <row r="318" spans="1:2" ht="15" x14ac:dyDescent="0.25">
      <c r="A318" s="150"/>
      <c r="B318" s="147"/>
    </row>
    <row r="319" spans="1:2" ht="15" x14ac:dyDescent="0.25">
      <c r="A319" s="148" t="s">
        <v>241</v>
      </c>
      <c r="B319" s="1"/>
    </row>
    <row r="320" spans="1:2" ht="15" x14ac:dyDescent="0.25">
      <c r="A320" s="150"/>
      <c r="B320" s="147"/>
    </row>
    <row r="321" spans="1:2" ht="15" x14ac:dyDescent="0.25">
      <c r="A321" s="148" t="s">
        <v>242</v>
      </c>
      <c r="B321" s="2"/>
    </row>
    <row r="322" spans="1:2" ht="15" x14ac:dyDescent="0.25">
      <c r="A322" s="150"/>
      <c r="B322" s="147"/>
    </row>
    <row r="323" spans="1:2" ht="15" x14ac:dyDescent="0.25">
      <c r="A323" s="148" t="s">
        <v>243</v>
      </c>
      <c r="B323" s="2"/>
    </row>
    <row r="324" spans="1:2" ht="15" x14ac:dyDescent="0.25">
      <c r="A324" s="150"/>
      <c r="B324" s="147"/>
    </row>
    <row r="325" spans="1:2" ht="15" x14ac:dyDescent="0.25">
      <c r="A325" s="148" t="s">
        <v>244</v>
      </c>
      <c r="B325" s="2"/>
    </row>
    <row r="326" spans="1:2" ht="15" x14ac:dyDescent="0.25">
      <c r="A326" s="150"/>
      <c r="B326" s="147"/>
    </row>
    <row r="327" spans="1:2" ht="15" x14ac:dyDescent="0.25">
      <c r="A327" s="148" t="s">
        <v>245</v>
      </c>
      <c r="B327" s="2"/>
    </row>
    <row r="328" spans="1:2" ht="15" x14ac:dyDescent="0.25">
      <c r="A328" s="150"/>
      <c r="B328" s="147"/>
    </row>
    <row r="329" spans="1:2" ht="15" x14ac:dyDescent="0.25">
      <c r="A329" s="148" t="s">
        <v>246</v>
      </c>
      <c r="B329" s="2"/>
    </row>
    <row r="330" spans="1:2" ht="15" x14ac:dyDescent="0.25">
      <c r="A330" s="146"/>
      <c r="B330" s="147"/>
    </row>
    <row r="331" spans="1:2" ht="15" x14ac:dyDescent="0.25">
      <c r="A331" s="148" t="s">
        <v>247</v>
      </c>
      <c r="B331" s="2"/>
    </row>
    <row r="332" spans="1:2" ht="15" x14ac:dyDescent="0.25">
      <c r="A332" s="158"/>
      <c r="B332" s="159"/>
    </row>
    <row r="333" spans="1:2" ht="15" x14ac:dyDescent="0.25">
      <c r="A333" s="146"/>
      <c r="B333" s="147"/>
    </row>
    <row r="334" spans="1:2" ht="15" x14ac:dyDescent="0.25">
      <c r="A334" s="146"/>
      <c r="B334" s="147"/>
    </row>
    <row r="335" spans="1:2" ht="15" x14ac:dyDescent="0.25">
      <c r="A335" s="155" t="s">
        <v>248</v>
      </c>
      <c r="B335" s="156"/>
    </row>
    <row r="336" spans="1:2" ht="15" x14ac:dyDescent="0.25">
      <c r="A336" s="148" t="s">
        <v>249</v>
      </c>
      <c r="B336" s="1"/>
    </row>
    <row r="337" spans="1:2" ht="15" x14ac:dyDescent="0.25">
      <c r="A337" s="148"/>
      <c r="B337" s="157"/>
    </row>
    <row r="338" spans="1:2" ht="15" x14ac:dyDescent="0.25">
      <c r="A338" s="148" t="s">
        <v>250</v>
      </c>
      <c r="B338" s="1"/>
    </row>
    <row r="339" spans="1:2" ht="15" x14ac:dyDescent="0.25">
      <c r="A339" s="150"/>
      <c r="B339" s="147"/>
    </row>
    <row r="340" spans="1:2" ht="15" x14ac:dyDescent="0.25">
      <c r="A340" s="148" t="s">
        <v>251</v>
      </c>
      <c r="B340" s="1"/>
    </row>
    <row r="341" spans="1:2" ht="15" x14ac:dyDescent="0.25">
      <c r="A341" s="150"/>
      <c r="B341" s="147"/>
    </row>
    <row r="342" spans="1:2" ht="15" x14ac:dyDescent="0.25">
      <c r="A342" s="148" t="s">
        <v>252</v>
      </c>
      <c r="B342" s="1"/>
    </row>
    <row r="343" spans="1:2" ht="15" x14ac:dyDescent="0.25">
      <c r="A343" s="150"/>
      <c r="B343" s="147"/>
    </row>
    <row r="344" spans="1:2" ht="15" x14ac:dyDescent="0.25">
      <c r="A344" s="148" t="s">
        <v>253</v>
      </c>
      <c r="B344" s="2"/>
    </row>
    <row r="345" spans="1:2" ht="15" x14ac:dyDescent="0.25">
      <c r="A345" s="150"/>
      <c r="B345" s="147"/>
    </row>
    <row r="346" spans="1:2" ht="15" x14ac:dyDescent="0.25">
      <c r="A346" s="148" t="s">
        <v>254</v>
      </c>
      <c r="B346" s="2"/>
    </row>
    <row r="347" spans="1:2" ht="15" x14ac:dyDescent="0.25">
      <c r="A347" s="150"/>
      <c r="B347" s="147"/>
    </row>
    <row r="348" spans="1:2" ht="15" x14ac:dyDescent="0.25">
      <c r="A348" s="148" t="s">
        <v>255</v>
      </c>
      <c r="B348" s="2"/>
    </row>
    <row r="349" spans="1:2" ht="15" x14ac:dyDescent="0.25">
      <c r="A349" s="150"/>
      <c r="B349" s="147"/>
    </row>
    <row r="350" spans="1:2" ht="15" x14ac:dyDescent="0.25">
      <c r="A350" s="148" t="s">
        <v>256</v>
      </c>
      <c r="B350" s="2"/>
    </row>
    <row r="351" spans="1:2" ht="15" x14ac:dyDescent="0.25">
      <c r="A351" s="150"/>
      <c r="B351" s="147"/>
    </row>
    <row r="352" spans="1:2" ht="15" x14ac:dyDescent="0.25">
      <c r="A352" s="148" t="s">
        <v>257</v>
      </c>
      <c r="B352" s="2"/>
    </row>
    <row r="353" spans="1:2" ht="15" x14ac:dyDescent="0.25">
      <c r="A353" s="146"/>
      <c r="B353" s="147"/>
    </row>
    <row r="354" spans="1:2" ht="15" x14ac:dyDescent="0.25">
      <c r="A354" s="148" t="s">
        <v>258</v>
      </c>
      <c r="B354" s="2"/>
    </row>
    <row r="355" spans="1:2" ht="15" x14ac:dyDescent="0.25">
      <c r="A355" s="158"/>
      <c r="B355" s="159"/>
    </row>
    <row r="356" spans="1:2" ht="15" x14ac:dyDescent="0.25">
      <c r="A356" s="146"/>
      <c r="B356" s="147"/>
    </row>
    <row r="357" spans="1:2" ht="15" x14ac:dyDescent="0.25">
      <c r="A357" s="146"/>
      <c r="B357" s="147"/>
    </row>
    <row r="358" spans="1:2" ht="15" x14ac:dyDescent="0.25">
      <c r="A358" s="155" t="s">
        <v>259</v>
      </c>
      <c r="B358" s="156"/>
    </row>
    <row r="359" spans="1:2" ht="15" x14ac:dyDescent="0.25">
      <c r="A359" s="148" t="s">
        <v>260</v>
      </c>
      <c r="B359" s="1"/>
    </row>
    <row r="360" spans="1:2" ht="15" x14ac:dyDescent="0.25">
      <c r="A360" s="148"/>
      <c r="B360" s="157"/>
    </row>
    <row r="361" spans="1:2" ht="15" x14ac:dyDescent="0.25">
      <c r="A361" s="148" t="s">
        <v>261</v>
      </c>
      <c r="B361" s="1"/>
    </row>
    <row r="362" spans="1:2" ht="15" x14ac:dyDescent="0.25">
      <c r="A362" s="150"/>
      <c r="B362" s="147"/>
    </row>
    <row r="363" spans="1:2" ht="15" x14ac:dyDescent="0.25">
      <c r="A363" s="148" t="s">
        <v>262</v>
      </c>
      <c r="B363" s="1"/>
    </row>
    <row r="364" spans="1:2" ht="15" x14ac:dyDescent="0.25">
      <c r="A364" s="150"/>
      <c r="B364" s="147"/>
    </row>
    <row r="365" spans="1:2" ht="15" x14ac:dyDescent="0.25">
      <c r="A365" s="148" t="s">
        <v>263</v>
      </c>
      <c r="B365" s="1"/>
    </row>
    <row r="366" spans="1:2" ht="15" x14ac:dyDescent="0.25">
      <c r="A366" s="150"/>
      <c r="B366" s="147"/>
    </row>
    <row r="367" spans="1:2" ht="15" x14ac:dyDescent="0.25">
      <c r="A367" s="148" t="s">
        <v>264</v>
      </c>
      <c r="B367" s="2"/>
    </row>
    <row r="368" spans="1:2" ht="15" x14ac:dyDescent="0.25">
      <c r="A368" s="150"/>
      <c r="B368" s="147"/>
    </row>
    <row r="369" spans="1:2" ht="15" x14ac:dyDescent="0.25">
      <c r="A369" s="148" t="s">
        <v>265</v>
      </c>
      <c r="B369" s="2"/>
    </row>
    <row r="370" spans="1:2" ht="15" x14ac:dyDescent="0.25">
      <c r="A370" s="150"/>
      <c r="B370" s="147"/>
    </row>
    <row r="371" spans="1:2" ht="15" x14ac:dyDescent="0.25">
      <c r="A371" s="148" t="s">
        <v>266</v>
      </c>
      <c r="B371" s="2"/>
    </row>
    <row r="372" spans="1:2" ht="15" x14ac:dyDescent="0.25">
      <c r="A372" s="150"/>
      <c r="B372" s="147"/>
    </row>
    <row r="373" spans="1:2" ht="15" x14ac:dyDescent="0.25">
      <c r="A373" s="148" t="s">
        <v>267</v>
      </c>
      <c r="B373" s="2"/>
    </row>
    <row r="374" spans="1:2" ht="15" x14ac:dyDescent="0.25">
      <c r="A374" s="150"/>
      <c r="B374" s="147"/>
    </row>
    <row r="375" spans="1:2" ht="15" x14ac:dyDescent="0.25">
      <c r="A375" s="148" t="s">
        <v>268</v>
      </c>
      <c r="B375" s="2"/>
    </row>
    <row r="376" spans="1:2" ht="15" x14ac:dyDescent="0.25">
      <c r="A376" s="146"/>
      <c r="B376" s="147"/>
    </row>
    <row r="377" spans="1:2" ht="15" x14ac:dyDescent="0.25">
      <c r="A377" s="148" t="s">
        <v>269</v>
      </c>
      <c r="B377" s="2"/>
    </row>
    <row r="378" spans="1:2" ht="15" x14ac:dyDescent="0.25">
      <c r="A378" s="158"/>
      <c r="B378" s="159"/>
    </row>
    <row r="379" spans="1:2" ht="15" x14ac:dyDescent="0.25">
      <c r="A379" s="151"/>
      <c r="B379" s="152"/>
    </row>
  </sheetData>
  <sheetProtection algorithmName="SHA-512" hashValue="gijHB4IfNKVVhtYiNw+XX8Jft0IqCsW2j2zD+xRxsNbDcG9z+P9O0NeUt9EqcwPtGmxO55/oGfAW2S0NZaR/LA==" saltValue="g/VkIXV4y5ffrHhz9cucPg==" spinCount="100000" sheet="1" selectLockedCells="1"/>
  <mergeCells count="5">
    <mergeCell ref="A3:B3"/>
    <mergeCell ref="A11:B11"/>
    <mergeCell ref="A67:B67"/>
    <mergeCell ref="A76:B76"/>
    <mergeCell ref="A82:B8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713" yWindow="511" count="3">
        <x14:dataValidation type="list" allowBlank="1" showInputMessage="1" showErrorMessage="1" error="Select  Y  or N" xr:uid="{00000000-0002-0000-0100-000000000000}">
          <x14:formula1>
            <xm:f>'TX Rates'!$K$46:$K$47</xm:f>
          </x14:formula1>
          <xm:sqref>B35 B129 B61 B54 B50 B39 B37</xm:sqref>
        </x14:dataValidation>
        <x14:dataValidation type="list" allowBlank="1" showInputMessage="1" showErrorMessage="1" error="Choose  Y  or N" xr:uid="{00000000-0002-0000-0100-000001000000}">
          <x14:formula1>
            <xm:f>'TX Rates'!$K$46:$K$47</xm:f>
          </x14:formula1>
          <xm:sqref>B86 B90</xm:sqref>
        </x14:dataValidation>
        <x14:dataValidation type="list" showInputMessage="1" showErrorMessage="1" error="Select City/County from List" promptTitle="Select City/County from List" prompt="Select City/County from List" xr:uid="{00000000-0002-0000-0100-000002000000}">
          <x14:formula1>
            <xm:f>'TX Rates'!$A$2:$A$80</xm:f>
          </x14:formula1>
          <xm:sqref>B71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92"/>
  <sheetViews>
    <sheetView topLeftCell="A22" workbookViewId="0">
      <selection activeCell="L11" sqref="L11"/>
    </sheetView>
  </sheetViews>
  <sheetFormatPr defaultColWidth="9.140625" defaultRowHeight="15" x14ac:dyDescent="0.25"/>
  <cols>
    <col min="1" max="1" width="36.42578125" style="116" customWidth="1"/>
    <col min="2" max="2" width="11" style="116" customWidth="1"/>
    <col min="3" max="3" width="12.42578125" style="116" bestFit="1" customWidth="1"/>
    <col min="4" max="4" width="12.140625" style="116" bestFit="1" customWidth="1"/>
    <col min="5" max="5" width="13.85546875" style="116" bestFit="1" customWidth="1"/>
    <col min="6" max="6" width="8.140625" style="124" bestFit="1" customWidth="1"/>
    <col min="7" max="9" width="7.28515625" style="116" bestFit="1" customWidth="1"/>
    <col min="10" max="12" width="7.28515625" style="116" customWidth="1"/>
    <col min="13" max="14" width="9.140625" style="116"/>
    <col min="15" max="15" width="10.5703125" style="116" bestFit="1" customWidth="1"/>
    <col min="16" max="16" width="9.140625" style="116"/>
    <col min="17" max="17" width="9.7109375" style="116" bestFit="1" customWidth="1"/>
    <col min="18" max="16384" width="9.140625" style="116"/>
  </cols>
  <sheetData>
    <row r="1" spans="1:20" s="108" customFormat="1" ht="18" customHeight="1" x14ac:dyDescent="0.25">
      <c r="A1" s="102" t="s">
        <v>270</v>
      </c>
      <c r="B1" s="102" t="s">
        <v>271</v>
      </c>
      <c r="C1" s="103" t="s">
        <v>272</v>
      </c>
      <c r="D1" s="103" t="s">
        <v>273</v>
      </c>
      <c r="E1" s="104" t="s">
        <v>274</v>
      </c>
      <c r="F1" s="222" t="s">
        <v>275</v>
      </c>
      <c r="G1" s="105" t="s">
        <v>276</v>
      </c>
      <c r="H1" s="105" t="s">
        <v>277</v>
      </c>
      <c r="I1" s="105" t="s">
        <v>278</v>
      </c>
      <c r="J1" s="105"/>
      <c r="K1" s="106" t="s">
        <v>19</v>
      </c>
      <c r="L1" s="107"/>
      <c r="N1" s="104"/>
      <c r="O1" s="105"/>
      <c r="P1" s="105"/>
      <c r="Q1" s="105"/>
    </row>
    <row r="2" spans="1:20" s="114" customFormat="1" x14ac:dyDescent="0.2">
      <c r="A2" s="205" t="s">
        <v>279</v>
      </c>
      <c r="B2" s="205">
        <v>1</v>
      </c>
      <c r="C2" s="206">
        <v>45200</v>
      </c>
      <c r="D2" s="206">
        <v>45565</v>
      </c>
      <c r="E2" s="207">
        <v>183</v>
      </c>
      <c r="F2" s="223">
        <v>59</v>
      </c>
      <c r="G2" s="208">
        <v>14</v>
      </c>
      <c r="H2" s="208">
        <v>16</v>
      </c>
      <c r="I2" s="208">
        <v>29</v>
      </c>
      <c r="J2" s="209">
        <f>SUM(G2:I2)</f>
        <v>59</v>
      </c>
      <c r="K2" s="112" t="e">
        <f>VLOOKUP(L2,A2:I80,2,FALSE)</f>
        <v>#N/A</v>
      </c>
      <c r="L2" s="113">
        <f>'Fill In Sheet'!B71</f>
        <v>0</v>
      </c>
      <c r="N2" s="111"/>
      <c r="O2" s="115"/>
      <c r="P2" s="115"/>
      <c r="Q2" s="115"/>
    </row>
    <row r="3" spans="1:20" s="114" customFormat="1" ht="12.75" x14ac:dyDescent="0.2">
      <c r="A3" s="205" t="s">
        <v>280</v>
      </c>
      <c r="B3" s="205">
        <v>2</v>
      </c>
      <c r="C3" s="206">
        <v>45200</v>
      </c>
      <c r="D3" s="206">
        <v>45565</v>
      </c>
      <c r="E3" s="207">
        <v>175</v>
      </c>
      <c r="F3" s="223">
        <v>59</v>
      </c>
      <c r="G3" s="208">
        <v>14</v>
      </c>
      <c r="H3" s="208">
        <v>16</v>
      </c>
      <c r="I3" s="208">
        <v>29</v>
      </c>
      <c r="J3" s="209">
        <f t="shared" ref="J3:J8" si="0">SUM(G3:I3)</f>
        <v>59</v>
      </c>
      <c r="L3" s="111"/>
      <c r="N3" s="111"/>
      <c r="O3" s="111"/>
      <c r="P3" s="111"/>
      <c r="Q3" s="111"/>
    </row>
    <row r="4" spans="1:20" s="114" customFormat="1" ht="12.75" x14ac:dyDescent="0.2">
      <c r="A4" s="205" t="s">
        <v>348</v>
      </c>
      <c r="B4" s="205">
        <v>3</v>
      </c>
      <c r="C4" s="206">
        <v>45200</v>
      </c>
      <c r="D4" s="206">
        <v>45382</v>
      </c>
      <c r="E4" s="207">
        <v>184</v>
      </c>
      <c r="F4" s="223">
        <v>59</v>
      </c>
      <c r="G4" s="208">
        <v>14</v>
      </c>
      <c r="H4" s="208">
        <v>16</v>
      </c>
      <c r="I4" s="208">
        <v>29</v>
      </c>
      <c r="J4" s="209">
        <f t="shared" si="0"/>
        <v>59</v>
      </c>
      <c r="L4" s="111"/>
      <c r="N4" s="111"/>
      <c r="O4" s="111"/>
      <c r="P4" s="111"/>
      <c r="Q4" s="111"/>
    </row>
    <row r="5" spans="1:20" s="114" customFormat="1" ht="12.75" x14ac:dyDescent="0.2">
      <c r="A5" s="205" t="s">
        <v>349</v>
      </c>
      <c r="B5" s="205">
        <v>4</v>
      </c>
      <c r="C5" s="206">
        <v>45383</v>
      </c>
      <c r="D5" s="206">
        <v>45535</v>
      </c>
      <c r="E5" s="207">
        <v>170</v>
      </c>
      <c r="F5" s="223">
        <v>59</v>
      </c>
      <c r="G5" s="208">
        <v>14</v>
      </c>
      <c r="H5" s="208">
        <v>16</v>
      </c>
      <c r="I5" s="208">
        <v>29</v>
      </c>
      <c r="J5" s="209">
        <f t="shared" si="0"/>
        <v>59</v>
      </c>
      <c r="L5" s="111"/>
      <c r="N5" s="111"/>
      <c r="O5" s="111"/>
      <c r="P5" s="111"/>
      <c r="Q5" s="111"/>
    </row>
    <row r="6" spans="1:20" s="114" customFormat="1" ht="12.75" x14ac:dyDescent="0.2">
      <c r="A6" s="205" t="s">
        <v>350</v>
      </c>
      <c r="B6" s="205">
        <v>5</v>
      </c>
      <c r="C6" s="206">
        <v>45536</v>
      </c>
      <c r="D6" s="206">
        <v>45565</v>
      </c>
      <c r="E6" s="207">
        <v>184</v>
      </c>
      <c r="F6" s="223">
        <v>59</v>
      </c>
      <c r="G6" s="208">
        <v>14</v>
      </c>
      <c r="H6" s="208">
        <v>16</v>
      </c>
      <c r="I6" s="208">
        <v>29</v>
      </c>
      <c r="J6" s="209">
        <f t="shared" si="0"/>
        <v>59</v>
      </c>
      <c r="L6" s="111"/>
      <c r="N6" s="111"/>
    </row>
    <row r="7" spans="1:20" s="114" customFormat="1" ht="12.75" x14ac:dyDescent="0.2">
      <c r="A7" s="205" t="s">
        <v>281</v>
      </c>
      <c r="B7" s="205">
        <v>6</v>
      </c>
      <c r="C7" s="206">
        <v>45200</v>
      </c>
      <c r="D7" s="206">
        <v>45565</v>
      </c>
      <c r="E7" s="207">
        <v>143</v>
      </c>
      <c r="F7" s="223">
        <v>59</v>
      </c>
      <c r="G7" s="208">
        <v>14</v>
      </c>
      <c r="H7" s="208">
        <v>16</v>
      </c>
      <c r="I7" s="208">
        <v>29</v>
      </c>
      <c r="J7" s="209">
        <f t="shared" si="0"/>
        <v>59</v>
      </c>
      <c r="L7" s="111"/>
      <c r="N7" s="111"/>
    </row>
    <row r="8" spans="1:20" s="114" customFormat="1" ht="12.75" x14ac:dyDescent="0.2">
      <c r="A8" s="205" t="s">
        <v>282</v>
      </c>
      <c r="B8" s="205">
        <v>7</v>
      </c>
      <c r="C8" s="206">
        <v>45200</v>
      </c>
      <c r="D8" s="206">
        <v>45565</v>
      </c>
      <c r="E8" s="207">
        <v>136</v>
      </c>
      <c r="F8" s="223">
        <v>59</v>
      </c>
      <c r="G8" s="208">
        <v>14</v>
      </c>
      <c r="H8" s="208">
        <v>16</v>
      </c>
      <c r="I8" s="208">
        <v>29</v>
      </c>
      <c r="J8" s="209">
        <f t="shared" si="0"/>
        <v>59</v>
      </c>
      <c r="L8" s="111"/>
    </row>
    <row r="9" spans="1:20" s="114" customFormat="1" ht="12.75" x14ac:dyDescent="0.2">
      <c r="A9" s="205" t="s">
        <v>351</v>
      </c>
      <c r="B9" s="205">
        <v>8</v>
      </c>
      <c r="C9" s="206">
        <v>45200</v>
      </c>
      <c r="D9" s="206">
        <v>45350</v>
      </c>
      <c r="E9" s="207">
        <v>108</v>
      </c>
      <c r="F9" s="223">
        <v>54</v>
      </c>
      <c r="G9" s="208">
        <v>13</v>
      </c>
      <c r="H9" s="208">
        <v>15</v>
      </c>
      <c r="I9" s="208">
        <v>26</v>
      </c>
      <c r="J9" s="209">
        <f t="shared" ref="J9:J50" si="1">SUM(G9:I9)</f>
        <v>54</v>
      </c>
      <c r="L9" s="111"/>
    </row>
    <row r="10" spans="1:20" s="114" customFormat="1" ht="12.75" x14ac:dyDescent="0.2">
      <c r="A10" s="205" t="s">
        <v>352</v>
      </c>
      <c r="B10" s="205">
        <v>9</v>
      </c>
      <c r="C10" s="206">
        <v>45352</v>
      </c>
      <c r="D10" s="206">
        <v>45504</v>
      </c>
      <c r="E10" s="207">
        <v>130</v>
      </c>
      <c r="F10" s="223">
        <v>54</v>
      </c>
      <c r="G10" s="208">
        <v>13</v>
      </c>
      <c r="H10" s="208">
        <v>15</v>
      </c>
      <c r="I10" s="208">
        <v>26</v>
      </c>
      <c r="J10" s="209">
        <f t="shared" si="1"/>
        <v>54</v>
      </c>
      <c r="L10" s="111"/>
    </row>
    <row r="11" spans="1:20" s="114" customFormat="1" ht="12.75" x14ac:dyDescent="0.2">
      <c r="A11" s="205" t="s">
        <v>353</v>
      </c>
      <c r="B11" s="205">
        <v>10</v>
      </c>
      <c r="C11" s="206">
        <v>45505</v>
      </c>
      <c r="D11" s="206">
        <v>45565</v>
      </c>
      <c r="E11" s="207">
        <v>108</v>
      </c>
      <c r="F11" s="223">
        <v>54</v>
      </c>
      <c r="G11" s="208">
        <v>13</v>
      </c>
      <c r="H11" s="208">
        <v>15</v>
      </c>
      <c r="I11" s="208">
        <v>26</v>
      </c>
      <c r="J11" s="209">
        <f t="shared" si="1"/>
        <v>54</v>
      </c>
      <c r="L11" s="111"/>
    </row>
    <row r="12" spans="1:20" s="114" customFormat="1" x14ac:dyDescent="0.25">
      <c r="A12" s="205" t="s">
        <v>284</v>
      </c>
      <c r="B12" s="205">
        <v>11</v>
      </c>
      <c r="C12" s="206">
        <v>45200</v>
      </c>
      <c r="D12" s="206">
        <v>45565</v>
      </c>
      <c r="E12" s="207">
        <v>122</v>
      </c>
      <c r="F12" s="223">
        <v>59</v>
      </c>
      <c r="G12" s="208">
        <v>14</v>
      </c>
      <c r="H12" s="208">
        <v>16</v>
      </c>
      <c r="I12" s="208">
        <v>29</v>
      </c>
      <c r="J12" s="209">
        <f t="shared" si="1"/>
        <v>59</v>
      </c>
      <c r="L12" s="111"/>
      <c r="N12" s="165" t="s">
        <v>283</v>
      </c>
      <c r="O12" s="166"/>
      <c r="P12" s="166"/>
      <c r="Q12" s="166"/>
      <c r="R12" s="166"/>
      <c r="S12" s="166"/>
      <c r="T12" s="167"/>
    </row>
    <row r="13" spans="1:20" s="114" customFormat="1" x14ac:dyDescent="0.25">
      <c r="A13" s="205" t="s">
        <v>286</v>
      </c>
      <c r="B13" s="205">
        <v>12</v>
      </c>
      <c r="C13" s="206">
        <v>45200</v>
      </c>
      <c r="D13" s="206">
        <v>45565</v>
      </c>
      <c r="E13" s="207">
        <v>104</v>
      </c>
      <c r="F13" s="223">
        <v>54</v>
      </c>
      <c r="G13" s="208">
        <v>13</v>
      </c>
      <c r="H13" s="208">
        <v>15</v>
      </c>
      <c r="I13" s="208">
        <v>26</v>
      </c>
      <c r="J13" s="209">
        <f t="shared" si="1"/>
        <v>54</v>
      </c>
      <c r="L13" s="111"/>
      <c r="N13" s="168" t="s">
        <v>283</v>
      </c>
      <c r="O13" s="169">
        <v>54</v>
      </c>
      <c r="P13" s="169">
        <v>59</v>
      </c>
      <c r="Q13" s="169">
        <v>64</v>
      </c>
      <c r="R13" s="169"/>
      <c r="S13" s="169"/>
      <c r="T13" s="170"/>
    </row>
    <row r="14" spans="1:20" s="114" customFormat="1" x14ac:dyDescent="0.25">
      <c r="A14" s="205" t="s">
        <v>354</v>
      </c>
      <c r="B14" s="205">
        <v>13</v>
      </c>
      <c r="C14" s="206">
        <v>45200</v>
      </c>
      <c r="D14" s="206">
        <v>45291</v>
      </c>
      <c r="E14" s="207">
        <v>164</v>
      </c>
      <c r="F14" s="223">
        <v>64</v>
      </c>
      <c r="G14" s="208">
        <v>16</v>
      </c>
      <c r="H14" s="208">
        <v>17</v>
      </c>
      <c r="I14" s="208">
        <v>31</v>
      </c>
      <c r="J14" s="209">
        <f t="shared" si="1"/>
        <v>64</v>
      </c>
      <c r="L14" s="111"/>
      <c r="N14" s="168"/>
      <c r="O14" s="169"/>
      <c r="P14" s="169"/>
      <c r="Q14" s="169"/>
      <c r="R14" s="169"/>
      <c r="S14" s="169"/>
      <c r="T14" s="170"/>
    </row>
    <row r="15" spans="1:20" s="114" customFormat="1" x14ac:dyDescent="0.25">
      <c r="A15" s="205" t="s">
        <v>355</v>
      </c>
      <c r="B15" s="205">
        <v>14</v>
      </c>
      <c r="C15" s="206">
        <v>45292</v>
      </c>
      <c r="D15" s="206">
        <v>45382</v>
      </c>
      <c r="E15" s="207">
        <v>182</v>
      </c>
      <c r="F15" s="223">
        <v>64</v>
      </c>
      <c r="G15" s="208">
        <v>16</v>
      </c>
      <c r="H15" s="208">
        <v>17</v>
      </c>
      <c r="I15" s="208">
        <v>31</v>
      </c>
      <c r="J15" s="209">
        <f t="shared" si="1"/>
        <v>64</v>
      </c>
      <c r="L15" s="111" t="s">
        <v>285</v>
      </c>
      <c r="N15" s="171" t="s">
        <v>285</v>
      </c>
      <c r="O15" s="172">
        <v>13</v>
      </c>
      <c r="P15" s="172">
        <v>14</v>
      </c>
      <c r="Q15" s="172">
        <v>16</v>
      </c>
      <c r="R15" s="172"/>
      <c r="S15" s="172"/>
      <c r="T15" s="173"/>
    </row>
    <row r="16" spans="1:20" s="114" customFormat="1" x14ac:dyDescent="0.25">
      <c r="A16" s="210" t="s">
        <v>356</v>
      </c>
      <c r="B16" s="205">
        <v>15</v>
      </c>
      <c r="C16" s="206">
        <v>45383</v>
      </c>
      <c r="D16" s="206">
        <v>45565</v>
      </c>
      <c r="E16" s="207">
        <v>164</v>
      </c>
      <c r="F16" s="223">
        <v>64</v>
      </c>
      <c r="G16" s="208">
        <v>16</v>
      </c>
      <c r="H16" s="208">
        <v>17</v>
      </c>
      <c r="I16" s="208">
        <v>31</v>
      </c>
      <c r="J16" s="209">
        <f t="shared" si="1"/>
        <v>64</v>
      </c>
      <c r="L16" s="111" t="s">
        <v>287</v>
      </c>
      <c r="N16" s="171" t="s">
        <v>287</v>
      </c>
      <c r="O16" s="172">
        <v>15</v>
      </c>
      <c r="P16" s="172">
        <v>16</v>
      </c>
      <c r="Q16" s="172">
        <v>17</v>
      </c>
      <c r="R16" s="172"/>
      <c r="S16" s="172"/>
      <c r="T16" s="173"/>
    </row>
    <row r="17" spans="1:22" s="114" customFormat="1" x14ac:dyDescent="0.25">
      <c r="A17" s="205" t="s">
        <v>357</v>
      </c>
      <c r="B17" s="205">
        <v>16</v>
      </c>
      <c r="C17" s="206">
        <v>45200</v>
      </c>
      <c r="D17" s="206">
        <v>45291</v>
      </c>
      <c r="E17" s="207">
        <v>164</v>
      </c>
      <c r="F17" s="223">
        <v>64</v>
      </c>
      <c r="G17" s="208">
        <v>16</v>
      </c>
      <c r="H17" s="208">
        <v>17</v>
      </c>
      <c r="I17" s="208">
        <v>31</v>
      </c>
      <c r="J17" s="209">
        <f t="shared" si="1"/>
        <v>64</v>
      </c>
      <c r="L17" s="111" t="s">
        <v>288</v>
      </c>
      <c r="N17" s="174" t="s">
        <v>288</v>
      </c>
      <c r="O17" s="175">
        <v>26</v>
      </c>
      <c r="P17" s="175">
        <v>29</v>
      </c>
      <c r="Q17" s="175">
        <v>31</v>
      </c>
      <c r="R17" s="175"/>
      <c r="S17" s="175"/>
      <c r="T17" s="176"/>
    </row>
    <row r="18" spans="1:22" s="114" customFormat="1" ht="12.75" x14ac:dyDescent="0.2">
      <c r="A18" s="205" t="s">
        <v>358</v>
      </c>
      <c r="B18" s="205">
        <v>17</v>
      </c>
      <c r="C18" s="206">
        <v>45292</v>
      </c>
      <c r="D18" s="206">
        <v>45382</v>
      </c>
      <c r="E18" s="207">
        <v>182</v>
      </c>
      <c r="F18" s="223">
        <v>64</v>
      </c>
      <c r="G18" s="208">
        <v>16</v>
      </c>
      <c r="H18" s="208">
        <v>17</v>
      </c>
      <c r="I18" s="208">
        <v>31</v>
      </c>
      <c r="J18" s="209">
        <f t="shared" si="1"/>
        <v>64</v>
      </c>
      <c r="L18" s="111"/>
      <c r="O18" s="200">
        <f>SUM(O15:O17)</f>
        <v>54</v>
      </c>
      <c r="P18" s="200">
        <f t="shared" ref="P18:Q18" si="2">SUM(P15:P17)</f>
        <v>59</v>
      </c>
      <c r="Q18" s="200">
        <f t="shared" si="2"/>
        <v>64</v>
      </c>
      <c r="R18" s="200"/>
      <c r="S18" s="200"/>
      <c r="T18" s="200"/>
    </row>
    <row r="19" spans="1:22" s="114" customFormat="1" ht="12.75" x14ac:dyDescent="0.2">
      <c r="A19" s="205" t="s">
        <v>359</v>
      </c>
      <c r="B19" s="205">
        <v>18</v>
      </c>
      <c r="C19" s="206">
        <v>45017</v>
      </c>
      <c r="D19" s="206">
        <v>45565</v>
      </c>
      <c r="E19" s="207">
        <v>164</v>
      </c>
      <c r="F19" s="223">
        <v>64</v>
      </c>
      <c r="G19" s="208">
        <v>16</v>
      </c>
      <c r="H19" s="208">
        <v>17</v>
      </c>
      <c r="I19" s="208">
        <v>31</v>
      </c>
      <c r="J19" s="209">
        <f>SUM(G19:I19)</f>
        <v>64</v>
      </c>
      <c r="L19" s="111">
        <v>69</v>
      </c>
    </row>
    <row r="20" spans="1:22" s="114" customFormat="1" ht="13.5" thickBot="1" x14ac:dyDescent="0.25">
      <c r="A20" s="205" t="s">
        <v>290</v>
      </c>
      <c r="B20" s="205">
        <v>19</v>
      </c>
      <c r="C20" s="206">
        <v>45200</v>
      </c>
      <c r="D20" s="206">
        <v>45565</v>
      </c>
      <c r="E20" s="207">
        <v>183</v>
      </c>
      <c r="F20" s="223">
        <v>59</v>
      </c>
      <c r="G20" s="208">
        <v>14</v>
      </c>
      <c r="H20" s="208">
        <v>16</v>
      </c>
      <c r="I20" s="208">
        <v>29</v>
      </c>
      <c r="J20" s="209">
        <f>SUM(G20:I20)</f>
        <v>59</v>
      </c>
      <c r="L20" s="111"/>
      <c r="N20" s="114" t="e">
        <f>INDEX(N13:T17,MATCH(L15,N13:N17,0), MATCH(L19,N13:T13,0))</f>
        <v>#N/A</v>
      </c>
    </row>
    <row r="21" spans="1:22" s="114" customFormat="1" x14ac:dyDescent="0.25">
      <c r="A21" s="205" t="s">
        <v>291</v>
      </c>
      <c r="B21" s="205">
        <v>20</v>
      </c>
      <c r="C21" s="206">
        <v>45200</v>
      </c>
      <c r="D21" s="206">
        <v>45565</v>
      </c>
      <c r="E21" s="207">
        <v>122</v>
      </c>
      <c r="F21" s="223">
        <v>64</v>
      </c>
      <c r="G21" s="208">
        <v>16</v>
      </c>
      <c r="H21" s="208">
        <v>17</v>
      </c>
      <c r="I21" s="208">
        <v>31</v>
      </c>
      <c r="J21" s="209">
        <f t="shared" si="1"/>
        <v>64</v>
      </c>
      <c r="L21" s="111"/>
      <c r="N21" s="177"/>
      <c r="O21" s="178">
        <v>0.25</v>
      </c>
      <c r="P21" s="179">
        <v>0.25</v>
      </c>
      <c r="Q21" s="179"/>
      <c r="R21" s="179"/>
      <c r="S21" s="179"/>
      <c r="T21" s="179"/>
      <c r="U21" s="179"/>
      <c r="V21" s="180"/>
    </row>
    <row r="22" spans="1:22" s="114" customFormat="1" x14ac:dyDescent="0.25">
      <c r="A22" s="205" t="s">
        <v>293</v>
      </c>
      <c r="B22" s="205">
        <v>21</v>
      </c>
      <c r="C22" s="206">
        <v>45200</v>
      </c>
      <c r="D22" s="206">
        <v>45565</v>
      </c>
      <c r="E22" s="207">
        <v>175</v>
      </c>
      <c r="F22" s="223">
        <v>59</v>
      </c>
      <c r="G22" s="208">
        <v>14</v>
      </c>
      <c r="H22" s="208">
        <v>16</v>
      </c>
      <c r="I22" s="208">
        <v>29</v>
      </c>
      <c r="J22" s="209">
        <f t="shared" si="1"/>
        <v>59</v>
      </c>
      <c r="L22" s="111"/>
      <c r="N22" s="181"/>
      <c r="O22" s="182" t="s">
        <v>289</v>
      </c>
      <c r="P22" s="183">
        <v>0.5</v>
      </c>
      <c r="Q22" s="183"/>
      <c r="R22" s="183"/>
      <c r="S22" s="183"/>
      <c r="T22" s="183"/>
      <c r="U22" s="183"/>
      <c r="V22" s="184"/>
    </row>
    <row r="23" spans="1:22" s="114" customFormat="1" x14ac:dyDescent="0.25">
      <c r="A23" s="205" t="s">
        <v>360</v>
      </c>
      <c r="B23" s="205">
        <v>22</v>
      </c>
      <c r="C23" s="206">
        <v>45200</v>
      </c>
      <c r="D23" s="206">
        <v>45443</v>
      </c>
      <c r="E23" s="207">
        <v>107</v>
      </c>
      <c r="F23" s="223">
        <v>59</v>
      </c>
      <c r="G23" s="208">
        <v>14</v>
      </c>
      <c r="H23" s="208">
        <v>16</v>
      </c>
      <c r="I23" s="208">
        <v>29</v>
      </c>
      <c r="J23" s="209">
        <f t="shared" si="1"/>
        <v>59</v>
      </c>
      <c r="L23" s="111"/>
      <c r="N23" s="181"/>
      <c r="O23" s="185">
        <v>0.75</v>
      </c>
      <c r="P23" s="183">
        <v>0.75</v>
      </c>
      <c r="Q23" s="183"/>
      <c r="R23" s="183"/>
      <c r="S23" s="183"/>
      <c r="T23" s="183"/>
      <c r="U23" s="183"/>
      <c r="V23" s="184"/>
    </row>
    <row r="24" spans="1:22" s="114" customFormat="1" x14ac:dyDescent="0.25">
      <c r="A24" s="205" t="s">
        <v>361</v>
      </c>
      <c r="B24" s="205">
        <v>23</v>
      </c>
      <c r="C24" s="206">
        <v>45444</v>
      </c>
      <c r="D24" s="206">
        <v>45504</v>
      </c>
      <c r="E24" s="207">
        <v>142</v>
      </c>
      <c r="F24" s="223">
        <v>59</v>
      </c>
      <c r="G24" s="208">
        <v>14</v>
      </c>
      <c r="H24" s="208">
        <v>16</v>
      </c>
      <c r="I24" s="208">
        <v>29</v>
      </c>
      <c r="J24" s="209">
        <f t="shared" si="1"/>
        <v>59</v>
      </c>
      <c r="L24" s="111"/>
      <c r="N24" s="181"/>
      <c r="O24" s="186">
        <v>0.5</v>
      </c>
      <c r="P24" s="183">
        <v>0</v>
      </c>
      <c r="Q24" s="183"/>
      <c r="R24" s="183"/>
      <c r="S24" s="183"/>
      <c r="T24" s="183"/>
      <c r="U24" s="183"/>
      <c r="V24" s="184"/>
    </row>
    <row r="25" spans="1:22" s="114" customFormat="1" x14ac:dyDescent="0.25">
      <c r="A25" s="205" t="s">
        <v>362</v>
      </c>
      <c r="B25" s="205">
        <v>24</v>
      </c>
      <c r="C25" s="206">
        <v>45505</v>
      </c>
      <c r="D25" s="206">
        <v>45565</v>
      </c>
      <c r="E25" s="207">
        <v>107</v>
      </c>
      <c r="F25" s="223">
        <v>59</v>
      </c>
      <c r="G25" s="208">
        <v>14</v>
      </c>
      <c r="H25" s="208">
        <v>16</v>
      </c>
      <c r="I25" s="208">
        <v>29</v>
      </c>
      <c r="J25" s="209">
        <f t="shared" si="1"/>
        <v>59</v>
      </c>
      <c r="L25" s="111"/>
      <c r="N25" s="181"/>
      <c r="O25" s="183"/>
      <c r="P25" s="183"/>
      <c r="Q25" s="183"/>
      <c r="R25" s="183"/>
      <c r="S25" s="183"/>
      <c r="T25" s="183"/>
      <c r="U25" s="183"/>
      <c r="V25" s="184"/>
    </row>
    <row r="26" spans="1:22" s="114" customFormat="1" x14ac:dyDescent="0.25">
      <c r="A26" s="205" t="s">
        <v>363</v>
      </c>
      <c r="B26" s="205">
        <v>25</v>
      </c>
      <c r="C26" s="206">
        <v>45200</v>
      </c>
      <c r="D26" s="206">
        <v>45443</v>
      </c>
      <c r="E26" s="207">
        <v>107</v>
      </c>
      <c r="F26" s="223">
        <v>59</v>
      </c>
      <c r="G26" s="208">
        <v>14</v>
      </c>
      <c r="H26" s="208">
        <v>16</v>
      </c>
      <c r="I26" s="208">
        <v>29</v>
      </c>
      <c r="J26" s="209">
        <f t="shared" si="1"/>
        <v>59</v>
      </c>
      <c r="L26" s="111"/>
      <c r="N26" s="181"/>
      <c r="O26" s="182" t="s">
        <v>292</v>
      </c>
      <c r="P26" s="183"/>
      <c r="Q26" s="183"/>
      <c r="R26" s="183"/>
      <c r="S26" s="183"/>
      <c r="T26" s="183"/>
      <c r="U26" s="183"/>
      <c r="V26" s="184"/>
    </row>
    <row r="27" spans="1:22" s="114" customFormat="1" x14ac:dyDescent="0.25">
      <c r="A27" s="205" t="s">
        <v>364</v>
      </c>
      <c r="B27" s="205">
        <v>26</v>
      </c>
      <c r="C27" s="206">
        <v>45444</v>
      </c>
      <c r="D27" s="206">
        <v>45504</v>
      </c>
      <c r="E27" s="207">
        <v>142</v>
      </c>
      <c r="F27" s="223">
        <v>59</v>
      </c>
      <c r="G27" s="208">
        <v>14</v>
      </c>
      <c r="H27" s="208">
        <v>16</v>
      </c>
      <c r="I27" s="208">
        <v>29</v>
      </c>
      <c r="J27" s="209">
        <f t="shared" si="1"/>
        <v>59</v>
      </c>
      <c r="L27" s="111"/>
      <c r="N27" s="181"/>
      <c r="O27" s="182" t="s">
        <v>294</v>
      </c>
      <c r="P27" s="183"/>
      <c r="Q27" s="183"/>
      <c r="R27" s="183"/>
      <c r="S27" s="183"/>
      <c r="T27" s="183"/>
      <c r="U27" s="183"/>
      <c r="V27" s="184"/>
    </row>
    <row r="28" spans="1:22" s="114" customFormat="1" x14ac:dyDescent="0.25">
      <c r="A28" s="205" t="s">
        <v>365</v>
      </c>
      <c r="B28" s="205">
        <v>27</v>
      </c>
      <c r="C28" s="206">
        <v>45505</v>
      </c>
      <c r="D28" s="206">
        <v>45565</v>
      </c>
      <c r="E28" s="207">
        <v>107</v>
      </c>
      <c r="F28" s="223">
        <v>59</v>
      </c>
      <c r="G28" s="208">
        <v>14</v>
      </c>
      <c r="H28" s="208">
        <v>16</v>
      </c>
      <c r="I28" s="208">
        <v>29</v>
      </c>
      <c r="J28" s="209">
        <f t="shared" si="1"/>
        <v>59</v>
      </c>
      <c r="L28" s="111"/>
      <c r="N28" s="181"/>
      <c r="O28" s="182" t="s">
        <v>295</v>
      </c>
      <c r="P28" s="183"/>
      <c r="Q28" s="183"/>
      <c r="R28" s="183"/>
      <c r="S28" s="183"/>
      <c r="T28" s="183"/>
      <c r="U28" s="183"/>
      <c r="V28" s="184"/>
    </row>
    <row r="29" spans="1:22" x14ac:dyDescent="0.25">
      <c r="A29" s="205" t="s">
        <v>299</v>
      </c>
      <c r="B29" s="205">
        <v>28</v>
      </c>
      <c r="C29" s="206">
        <v>45200</v>
      </c>
      <c r="D29" s="206">
        <v>45565</v>
      </c>
      <c r="E29" s="207">
        <v>175</v>
      </c>
      <c r="F29" s="223">
        <v>59</v>
      </c>
      <c r="G29" s="208">
        <v>14</v>
      </c>
      <c r="H29" s="208">
        <v>16</v>
      </c>
      <c r="I29" s="208">
        <v>29</v>
      </c>
      <c r="J29" s="209">
        <f t="shared" si="1"/>
        <v>59</v>
      </c>
      <c r="K29" s="114"/>
      <c r="L29" s="111"/>
      <c r="N29" s="181"/>
      <c r="O29" s="183"/>
      <c r="P29" s="183"/>
      <c r="Q29" s="183"/>
      <c r="R29" s="183"/>
      <c r="S29" s="183"/>
      <c r="T29" s="183"/>
      <c r="U29" s="183"/>
      <c r="V29" s="184"/>
    </row>
    <row r="30" spans="1:22" x14ac:dyDescent="0.25">
      <c r="A30" s="205" t="s">
        <v>300</v>
      </c>
      <c r="B30" s="205">
        <v>29</v>
      </c>
      <c r="C30" s="206">
        <v>45200</v>
      </c>
      <c r="D30" s="206">
        <v>45565</v>
      </c>
      <c r="E30" s="207">
        <v>122</v>
      </c>
      <c r="F30" s="223">
        <v>64</v>
      </c>
      <c r="G30" s="208">
        <v>16</v>
      </c>
      <c r="H30" s="208">
        <v>17</v>
      </c>
      <c r="I30" s="208">
        <v>31</v>
      </c>
      <c r="J30" s="209">
        <f t="shared" si="1"/>
        <v>64</v>
      </c>
      <c r="K30" s="114"/>
      <c r="L30" s="111"/>
      <c r="N30" s="181"/>
      <c r="O30" s="182" t="s">
        <v>296</v>
      </c>
      <c r="P30" s="183"/>
      <c r="Q30" s="183"/>
      <c r="R30" s="183"/>
      <c r="S30" s="183"/>
      <c r="T30" s="183"/>
      <c r="U30" s="183"/>
      <c r="V30" s="184"/>
    </row>
    <row r="31" spans="1:22" x14ac:dyDescent="0.25">
      <c r="A31" s="205" t="s">
        <v>301</v>
      </c>
      <c r="B31" s="205">
        <v>30</v>
      </c>
      <c r="C31" s="206">
        <v>45200</v>
      </c>
      <c r="D31" s="206">
        <v>45565</v>
      </c>
      <c r="E31" s="207">
        <v>122</v>
      </c>
      <c r="F31" s="223">
        <v>64</v>
      </c>
      <c r="G31" s="208">
        <v>16</v>
      </c>
      <c r="H31" s="208">
        <v>17</v>
      </c>
      <c r="I31" s="208">
        <v>31</v>
      </c>
      <c r="J31" s="209">
        <f t="shared" si="1"/>
        <v>64</v>
      </c>
      <c r="K31" s="114"/>
      <c r="L31" s="111"/>
      <c r="N31" s="181"/>
      <c r="O31" s="182" t="s">
        <v>297</v>
      </c>
      <c r="P31" s="183"/>
      <c r="Q31" s="183"/>
      <c r="R31" s="183"/>
      <c r="S31" s="183"/>
      <c r="T31" s="183"/>
      <c r="U31" s="183"/>
      <c r="V31" s="184"/>
    </row>
    <row r="32" spans="1:22" s="114" customFormat="1" x14ac:dyDescent="0.25">
      <c r="A32" s="205" t="s">
        <v>302</v>
      </c>
      <c r="B32" s="205">
        <v>31</v>
      </c>
      <c r="C32" s="206">
        <v>45200</v>
      </c>
      <c r="D32" s="206">
        <v>45565</v>
      </c>
      <c r="E32" s="207">
        <v>136</v>
      </c>
      <c r="F32" s="223">
        <v>59</v>
      </c>
      <c r="G32" s="208">
        <v>14</v>
      </c>
      <c r="H32" s="208">
        <v>16</v>
      </c>
      <c r="I32" s="208">
        <v>29</v>
      </c>
      <c r="J32" s="209">
        <f t="shared" si="1"/>
        <v>59</v>
      </c>
      <c r="L32" s="111"/>
      <c r="N32" s="181"/>
      <c r="O32" s="182" t="s">
        <v>298</v>
      </c>
      <c r="P32" s="183"/>
      <c r="Q32" s="183"/>
      <c r="R32" s="183"/>
      <c r="S32" s="183"/>
      <c r="T32" s="183"/>
      <c r="U32" s="183"/>
      <c r="V32" s="184"/>
    </row>
    <row r="33" spans="1:22" s="114" customFormat="1" x14ac:dyDescent="0.25">
      <c r="A33" s="205" t="s">
        <v>304</v>
      </c>
      <c r="B33" s="205">
        <v>32</v>
      </c>
      <c r="C33" s="206">
        <v>45200</v>
      </c>
      <c r="D33" s="206">
        <v>45565</v>
      </c>
      <c r="E33" s="207">
        <v>183</v>
      </c>
      <c r="F33" s="223">
        <v>59</v>
      </c>
      <c r="G33" s="208">
        <v>14</v>
      </c>
      <c r="H33" s="208">
        <v>16</v>
      </c>
      <c r="I33" s="208">
        <v>29</v>
      </c>
      <c r="J33" s="209">
        <f t="shared" si="1"/>
        <v>59</v>
      </c>
      <c r="L33" s="111"/>
      <c r="N33" s="181"/>
      <c r="O33" s="183"/>
      <c r="P33" s="183"/>
      <c r="Q33" s="183"/>
      <c r="R33" s="183"/>
      <c r="S33" s="183"/>
      <c r="T33" s="183"/>
      <c r="U33" s="183"/>
      <c r="V33" s="184"/>
    </row>
    <row r="34" spans="1:22" s="114" customFormat="1" x14ac:dyDescent="0.25">
      <c r="A34" s="205" t="s">
        <v>366</v>
      </c>
      <c r="B34" s="205">
        <v>33</v>
      </c>
      <c r="C34" s="206">
        <v>45200</v>
      </c>
      <c r="D34" s="206">
        <v>45350</v>
      </c>
      <c r="E34" s="207">
        <v>107</v>
      </c>
      <c r="F34" s="223">
        <v>59</v>
      </c>
      <c r="G34" s="208">
        <v>14</v>
      </c>
      <c r="H34" s="208">
        <v>16</v>
      </c>
      <c r="I34" s="208">
        <v>29</v>
      </c>
      <c r="J34" s="209">
        <f t="shared" si="1"/>
        <v>59</v>
      </c>
      <c r="L34" s="111"/>
      <c r="N34" s="181"/>
      <c r="O34" s="183"/>
      <c r="P34" s="183"/>
      <c r="Q34" s="183"/>
      <c r="R34" s="183"/>
      <c r="S34" s="183"/>
      <c r="T34" s="183"/>
      <c r="U34" s="183"/>
      <c r="V34" s="184"/>
    </row>
    <row r="35" spans="1:22" s="114" customFormat="1" x14ac:dyDescent="0.25">
      <c r="A35" s="205" t="s">
        <v>367</v>
      </c>
      <c r="B35" s="205">
        <v>34</v>
      </c>
      <c r="C35" s="206">
        <v>45352</v>
      </c>
      <c r="D35" s="206">
        <v>45412</v>
      </c>
      <c r="E35" s="207">
        <v>123</v>
      </c>
      <c r="F35" s="223">
        <v>59</v>
      </c>
      <c r="G35" s="208">
        <v>14</v>
      </c>
      <c r="H35" s="208">
        <v>16</v>
      </c>
      <c r="I35" s="208">
        <v>29</v>
      </c>
      <c r="J35" s="209">
        <f t="shared" si="1"/>
        <v>59</v>
      </c>
      <c r="L35" s="111"/>
      <c r="N35" s="181"/>
      <c r="O35" s="183"/>
      <c r="P35" s="183"/>
      <c r="Q35" s="183"/>
      <c r="R35" s="183"/>
      <c r="S35" s="183"/>
      <c r="T35" s="183"/>
      <c r="U35" s="183"/>
      <c r="V35" s="184"/>
    </row>
    <row r="36" spans="1:22" s="114" customFormat="1" x14ac:dyDescent="0.25">
      <c r="A36" s="205" t="s">
        <v>368</v>
      </c>
      <c r="B36" s="205">
        <v>35</v>
      </c>
      <c r="C36" s="206">
        <v>45047</v>
      </c>
      <c r="D36" s="206">
        <v>45565</v>
      </c>
      <c r="E36" s="207">
        <v>107</v>
      </c>
      <c r="F36" s="223">
        <v>59</v>
      </c>
      <c r="G36" s="208">
        <v>14</v>
      </c>
      <c r="H36" s="208">
        <v>16</v>
      </c>
      <c r="I36" s="208">
        <v>29</v>
      </c>
      <c r="J36" s="209">
        <f t="shared" si="1"/>
        <v>59</v>
      </c>
      <c r="L36" s="111"/>
      <c r="N36" s="181"/>
      <c r="O36" s="183"/>
      <c r="P36" s="183"/>
      <c r="Q36" s="183"/>
      <c r="R36" s="183"/>
      <c r="S36" s="183"/>
      <c r="T36" s="183"/>
      <c r="U36" s="183"/>
      <c r="V36" s="184"/>
    </row>
    <row r="37" spans="1:22" s="114" customFormat="1" x14ac:dyDescent="0.25">
      <c r="A37" s="205" t="s">
        <v>369</v>
      </c>
      <c r="B37" s="205">
        <v>36</v>
      </c>
      <c r="C37" s="206">
        <v>45200</v>
      </c>
      <c r="D37" s="206">
        <v>45565</v>
      </c>
      <c r="E37" s="207">
        <v>183</v>
      </c>
      <c r="F37" s="223">
        <v>59</v>
      </c>
      <c r="G37" s="208">
        <v>14</v>
      </c>
      <c r="H37" s="208">
        <v>16</v>
      </c>
      <c r="I37" s="208">
        <v>29</v>
      </c>
      <c r="J37" s="209">
        <f t="shared" si="1"/>
        <v>59</v>
      </c>
      <c r="L37" s="111"/>
      <c r="N37" s="181"/>
      <c r="O37" s="182" t="s">
        <v>303</v>
      </c>
      <c r="P37" s="183"/>
      <c r="Q37" s="187">
        <f>'Fill In Sheet'!B27</f>
        <v>0</v>
      </c>
      <c r="R37" s="183"/>
      <c r="S37" s="183">
        <f>Q38-Q37+1</f>
        <v>1</v>
      </c>
      <c r="T37" s="183"/>
      <c r="U37" s="182" t="s">
        <v>285</v>
      </c>
      <c r="V37" s="184" t="e">
        <f>'Local Form-PRINT THIS'!O36</f>
        <v>#N/A</v>
      </c>
    </row>
    <row r="38" spans="1:22" s="114" customFormat="1" x14ac:dyDescent="0.25">
      <c r="A38" s="205" t="s">
        <v>312</v>
      </c>
      <c r="B38" s="205">
        <v>37</v>
      </c>
      <c r="C38" s="206">
        <v>45200</v>
      </c>
      <c r="D38" s="206">
        <v>45565</v>
      </c>
      <c r="E38" s="207">
        <v>183</v>
      </c>
      <c r="F38" s="223">
        <v>59</v>
      </c>
      <c r="G38" s="208">
        <v>14</v>
      </c>
      <c r="H38" s="208">
        <v>16</v>
      </c>
      <c r="I38" s="208">
        <v>29</v>
      </c>
      <c r="J38" s="209">
        <f t="shared" si="1"/>
        <v>59</v>
      </c>
      <c r="L38" s="111"/>
      <c r="N38" s="181"/>
      <c r="O38" s="182" t="s">
        <v>305</v>
      </c>
      <c r="P38" s="183"/>
      <c r="Q38" s="187">
        <f>'Fill In Sheet'!B29</f>
        <v>0</v>
      </c>
      <c r="R38" s="183"/>
      <c r="S38" s="183"/>
      <c r="T38" s="183"/>
      <c r="U38" s="182" t="s">
        <v>287</v>
      </c>
      <c r="V38" s="184" t="e">
        <f>'Local Form-PRINT THIS'!O38</f>
        <v>#N/A</v>
      </c>
    </row>
    <row r="39" spans="1:22" s="114" customFormat="1" x14ac:dyDescent="0.25">
      <c r="A39" s="205" t="s">
        <v>314</v>
      </c>
      <c r="B39" s="205">
        <v>38</v>
      </c>
      <c r="C39" s="206">
        <v>45200</v>
      </c>
      <c r="D39" s="206">
        <v>45596</v>
      </c>
      <c r="E39" s="207">
        <v>122</v>
      </c>
      <c r="F39" s="223">
        <v>64</v>
      </c>
      <c r="G39" s="208">
        <v>16</v>
      </c>
      <c r="H39" s="208">
        <v>17</v>
      </c>
      <c r="I39" s="208">
        <v>31</v>
      </c>
      <c r="J39" s="209">
        <f t="shared" si="1"/>
        <v>64</v>
      </c>
      <c r="L39" s="111"/>
      <c r="N39" s="181"/>
      <c r="O39" s="182" t="s">
        <v>306</v>
      </c>
      <c r="P39" s="183"/>
      <c r="Q39" s="183">
        <f>'Fill In Sheet'!B31</f>
        <v>0</v>
      </c>
      <c r="R39" s="183"/>
      <c r="S39" s="183"/>
      <c r="T39" s="183"/>
      <c r="U39" s="182" t="s">
        <v>288</v>
      </c>
      <c r="V39" s="184" t="e">
        <f>'Local Form-PRINT THIS'!O40</f>
        <v>#N/A</v>
      </c>
    </row>
    <row r="40" spans="1:22" s="114" customFormat="1" x14ac:dyDescent="0.25">
      <c r="A40" s="205" t="s">
        <v>318</v>
      </c>
      <c r="B40" s="205">
        <v>39</v>
      </c>
      <c r="C40" s="206">
        <v>45200</v>
      </c>
      <c r="D40" s="206">
        <v>45565</v>
      </c>
      <c r="E40" s="207">
        <v>183</v>
      </c>
      <c r="F40" s="223">
        <v>59</v>
      </c>
      <c r="G40" s="208">
        <v>14</v>
      </c>
      <c r="H40" s="208">
        <v>16</v>
      </c>
      <c r="I40" s="208">
        <v>29</v>
      </c>
      <c r="J40" s="209">
        <f t="shared" si="1"/>
        <v>59</v>
      </c>
      <c r="L40" s="111"/>
      <c r="N40" s="181"/>
      <c r="O40" s="182" t="s">
        <v>307</v>
      </c>
      <c r="P40" s="183"/>
      <c r="Q40" s="183">
        <f>'Fill In Sheet'!B33</f>
        <v>0</v>
      </c>
      <c r="R40" s="183"/>
      <c r="S40" s="183"/>
      <c r="T40" s="183"/>
      <c r="U40" s="183"/>
      <c r="V40" s="184" t="e">
        <f>SUM(V37:V39)</f>
        <v>#N/A</v>
      </c>
    </row>
    <row r="41" spans="1:22" s="114" customFormat="1" x14ac:dyDescent="0.25">
      <c r="A41" s="205" t="s">
        <v>320</v>
      </c>
      <c r="B41" s="205">
        <v>40</v>
      </c>
      <c r="C41" s="206">
        <v>45200</v>
      </c>
      <c r="D41" s="206">
        <v>45565</v>
      </c>
      <c r="E41" s="207">
        <v>134</v>
      </c>
      <c r="F41" s="223">
        <v>54</v>
      </c>
      <c r="G41" s="208">
        <v>13</v>
      </c>
      <c r="H41" s="208">
        <v>15</v>
      </c>
      <c r="I41" s="208">
        <v>26</v>
      </c>
      <c r="J41" s="209">
        <f t="shared" si="1"/>
        <v>54</v>
      </c>
      <c r="L41" s="111"/>
      <c r="N41" s="181"/>
      <c r="O41" s="183"/>
      <c r="P41" s="183"/>
      <c r="Q41" s="183"/>
      <c r="R41" s="183"/>
      <c r="S41" s="188" t="s">
        <v>308</v>
      </c>
      <c r="T41" s="188" t="s">
        <v>309</v>
      </c>
      <c r="U41" s="188" t="s">
        <v>310</v>
      </c>
      <c r="V41" s="184"/>
    </row>
    <row r="42" spans="1:22" s="114" customFormat="1" x14ac:dyDescent="0.25">
      <c r="A42" s="205" t="s">
        <v>322</v>
      </c>
      <c r="B42" s="205">
        <v>41</v>
      </c>
      <c r="C42" s="206">
        <v>45200</v>
      </c>
      <c r="D42" s="206">
        <v>45565</v>
      </c>
      <c r="E42" s="207">
        <v>122</v>
      </c>
      <c r="F42" s="223">
        <v>59</v>
      </c>
      <c r="G42" s="208">
        <v>14</v>
      </c>
      <c r="H42" s="208">
        <v>16</v>
      </c>
      <c r="I42" s="208">
        <v>29</v>
      </c>
      <c r="J42" s="209">
        <f t="shared" si="1"/>
        <v>59</v>
      </c>
      <c r="L42" s="111"/>
      <c r="N42" s="181"/>
      <c r="O42" s="182" t="s">
        <v>311</v>
      </c>
      <c r="P42" s="189" t="str">
        <f>IF($Q$37=$Q$38,"",IF(Q39&lt;0.25,"B,L,D",IF(Q39&gt;0.24, IF(Q39&lt;0.5,"L,D",IF(Q39&gt;0.49,IF(Q39&lt;0.75,"D","NONE"))))))</f>
        <v/>
      </c>
      <c r="Q42" s="190">
        <f>IF(P42="B", $V$37,IF(P42="B,L",$V$37+$V$38,IF(P42="B,L,D",$V$37+$V$38+$V$39,IF(P42="L",$V$38,IF(P42="L,D",$V$38+$V$39,IF(P42="D",$V$39,0))))))</f>
        <v>0</v>
      </c>
      <c r="R42" s="183"/>
      <c r="S42" s="189">
        <f>IF(P42="",0,IF($P42="B,L,D","B",IF($P42="L,D","N/A",IF($P42="D","N/A",IF($P42="B,L","B",IF($P42="B,D","B",IF($P42="L","N/A",IF($P42="B","N/A","ERROR"))))))))</f>
        <v>0</v>
      </c>
      <c r="T42" s="189">
        <f>IF(P42="",0,IF($P42="B,L,D","L",IF($P42="L,D","L",IF($P42="D","N/A",IF($P42="B,L","L",IF($P42="B,D","N/A",IF($P42="L","L",IF($P42="B","N/A","ERROR"))))))))</f>
        <v>0</v>
      </c>
      <c r="U42" s="189">
        <f>IF(P42="",0,IF($P42="B,L,D","D",IF($P42="L,D","D",IF($P42="D","D",IF($P42="B,L","N/A",IF($P42="B,D","D",IF($P42="L","N/A",IF($P42="B","N/A","ERROR"))))))))</f>
        <v>0</v>
      </c>
      <c r="V42" s="184"/>
    </row>
    <row r="43" spans="1:22" s="114" customFormat="1" x14ac:dyDescent="0.25">
      <c r="A43" s="205" t="s">
        <v>324</v>
      </c>
      <c r="B43" s="205">
        <v>42</v>
      </c>
      <c r="C43" s="206">
        <v>45200</v>
      </c>
      <c r="D43" s="206">
        <v>45565</v>
      </c>
      <c r="E43" s="207">
        <v>134</v>
      </c>
      <c r="F43" s="223">
        <v>54</v>
      </c>
      <c r="G43" s="208">
        <v>13</v>
      </c>
      <c r="H43" s="208">
        <v>15</v>
      </c>
      <c r="I43" s="208">
        <v>26</v>
      </c>
      <c r="J43" s="211">
        <f t="shared" si="1"/>
        <v>54</v>
      </c>
      <c r="L43" s="111"/>
      <c r="N43" s="181"/>
      <c r="O43" s="182" t="s">
        <v>313</v>
      </c>
      <c r="P43" s="189" t="str">
        <f>IF(Q37=Q38,"",IF($S$37&gt;2,"B,L,D",IF(S$37=2,IF($Q$40=0,"B,L,D",IF($Q$40=0.75,"B,L",IF($Q$40=0.5,"B",IF($Q$40=0.25,"NONE",IF(Q$40&gt;0.75,"B,L,D",IF(Q$40&lt;0.74,IF(Q$40&gt;0.49,"B,L",IF(Q$40&lt;0.5,IF(Q$40&gt;0.24,"B",IF(Q$40&lt;0.25,"NONE","ERROR")))))))))))))</f>
        <v/>
      </c>
      <c r="Q43" s="190">
        <f t="shared" ref="Q43:Q51" si="3">IF(P43="B", $V$37,IF(P43="B,L",$V$37+$V$38,IF(P43="B,L,D",$V$37+$V$38+$V$39,IF(P43="L",$V$38,IF(P43="L,D",$V$38+$V$39,IF(P43="D",$V$39,0))))))</f>
        <v>0</v>
      </c>
      <c r="R43" s="183"/>
      <c r="S43" s="189">
        <f t="shared" ref="S43:S48" si="4">IF(P43="",0,IF($P43="B,L,D","B",IF($P43="L,D","N/A",IF($P43="D","N/A",IF($P43="B,L","B",IF($P43="B,D","B",IF($P43="L","N/A",IF($P43="B","B","ERROR"))))))))</f>
        <v>0</v>
      </c>
      <c r="T43" s="189">
        <f>IF(P43="",0,IF($P43="B,L,D","L",IF($P43="L,D","L",IF($P43="D","N/A",IF($P43="B,L","L",IF($P43="B,D","N/A",IF($P43="L","L",IF($P43="B","N/A","L"))))))))</f>
        <v>0</v>
      </c>
      <c r="U43" s="189">
        <f>IF(P43="",0,IF($P43="B,L,D","D",IF($P43="L,D","D",IF($P43="D","D",IF($P43="B,L","N/A",IF($P43="B,D","D",IF($P43="L","N/A",IF($P43="B","N/A","D"))))))))</f>
        <v>0</v>
      </c>
      <c r="V43" s="184"/>
    </row>
    <row r="44" spans="1:22" s="114" customFormat="1" ht="15.75" thickBot="1" x14ac:dyDescent="0.3">
      <c r="A44" s="205" t="s">
        <v>327</v>
      </c>
      <c r="B44" s="205">
        <v>43</v>
      </c>
      <c r="C44" s="206">
        <v>45200</v>
      </c>
      <c r="D44" s="206">
        <v>45565</v>
      </c>
      <c r="E44" s="207">
        <v>143</v>
      </c>
      <c r="F44" s="223">
        <v>59</v>
      </c>
      <c r="G44" s="208">
        <v>14</v>
      </c>
      <c r="H44" s="208">
        <v>16</v>
      </c>
      <c r="I44" s="208">
        <v>29</v>
      </c>
      <c r="J44" s="209">
        <f t="shared" si="1"/>
        <v>59</v>
      </c>
      <c r="L44" s="111"/>
      <c r="N44" s="181"/>
      <c r="O44" s="182" t="s">
        <v>315</v>
      </c>
      <c r="P44" s="189" t="str">
        <f>IF(Q37=Q38,"",IF($S$37&gt;3,"B,L,D",IF(S$37=3,IF($Q$40=0,"B,L,D",IF($Q$40=0.75,"B,L",IF($Q$40=0.5,"B",IF($Q$40=0.25,"NONE",IF(Q$40&gt;0.75,"B,L,D",IF(Q$40&lt;0.74,IF(Q$40&gt;0.49,"B,L",IF(Q$40&lt;0.5,IF(Q$40&gt;0.24,"B",IF(Q$40&lt;0.25,"NONE","ERROR")))))))))))))</f>
        <v/>
      </c>
      <c r="Q44" s="190">
        <f t="shared" si="3"/>
        <v>0</v>
      </c>
      <c r="R44" s="183"/>
      <c r="S44" s="189">
        <f t="shared" si="4"/>
        <v>0</v>
      </c>
      <c r="T44" s="189">
        <f t="shared" ref="T44:T51" si="5">IF(P44="",0,IF($P44="B,L,D","L",IF($P44="L,D","L",IF($P44="D","N/A",IF($P44="B,L","L",IF($P44="B,D","N/A",IF($P44="L","L",IF($P44="B","N/A","ERROR"))))))))</f>
        <v>0</v>
      </c>
      <c r="U44" s="189">
        <f t="shared" ref="U44:U51" si="6">IF(P44="",0,IF($P44="B,L,D","D",IF($P44="L,D","D",IF($P44="D","D",IF($P44="B,L","N/A",IF($P44="B,D","D",IF($P44="L","N/A",IF($P44="B","N/A","ERROR"))))))))</f>
        <v>0</v>
      </c>
      <c r="V44" s="184"/>
    </row>
    <row r="45" spans="1:22" x14ac:dyDescent="0.25">
      <c r="A45" s="205" t="s">
        <v>370</v>
      </c>
      <c r="B45" s="205">
        <v>44</v>
      </c>
      <c r="C45" s="206">
        <v>45200</v>
      </c>
      <c r="D45" s="206">
        <v>45350</v>
      </c>
      <c r="E45" s="207">
        <v>108</v>
      </c>
      <c r="F45" s="223">
        <v>54</v>
      </c>
      <c r="G45" s="208">
        <v>13</v>
      </c>
      <c r="H45" s="208">
        <v>15</v>
      </c>
      <c r="I45" s="208">
        <v>26</v>
      </c>
      <c r="J45" s="209">
        <f t="shared" si="1"/>
        <v>54</v>
      </c>
      <c r="K45" s="117" t="s">
        <v>316</v>
      </c>
      <c r="L45" s="111"/>
      <c r="N45" s="181"/>
      <c r="O45" s="182" t="s">
        <v>317</v>
      </c>
      <c r="P45" s="189" t="str">
        <f>IF(Q37=Q38,"",IF($S$37&gt;4,"B,L,D",IF(S$37=4,IF($Q$40=0,"B,L,D",IF($Q$40=0.75,"B,L",IF($Q$40=0.5,"B",IF($Q$40=0.25,"NONE",IF(Q$40&gt;0.75,"B,L,D",IF(Q$40&lt;0.74,IF(Q$40&gt;0.49,"B,L",IF(Q$40&lt;0.5,IF(Q$40&gt;0.24,"B",IF(Q$40&lt;0.25,"NONE","ERROR")))))))))))))</f>
        <v/>
      </c>
      <c r="Q45" s="190">
        <f t="shared" si="3"/>
        <v>0</v>
      </c>
      <c r="R45" s="183"/>
      <c r="S45" s="189">
        <f t="shared" si="4"/>
        <v>0</v>
      </c>
      <c r="T45" s="189">
        <f t="shared" si="5"/>
        <v>0</v>
      </c>
      <c r="U45" s="189">
        <f t="shared" si="6"/>
        <v>0</v>
      </c>
      <c r="V45" s="184"/>
    </row>
    <row r="46" spans="1:22" x14ac:dyDescent="0.25">
      <c r="A46" s="210" t="s">
        <v>371</v>
      </c>
      <c r="B46" s="205">
        <v>45</v>
      </c>
      <c r="C46" s="212">
        <v>45352</v>
      </c>
      <c r="D46" s="212">
        <v>45504</v>
      </c>
      <c r="E46" s="213">
        <v>130</v>
      </c>
      <c r="F46" s="223">
        <v>54</v>
      </c>
      <c r="G46" s="208">
        <v>13</v>
      </c>
      <c r="H46" s="208">
        <v>15</v>
      </c>
      <c r="I46" s="208">
        <v>26</v>
      </c>
      <c r="J46" s="209">
        <f t="shared" si="1"/>
        <v>54</v>
      </c>
      <c r="K46" s="118" t="s">
        <v>118</v>
      </c>
      <c r="L46" s="111"/>
      <c r="N46" s="181"/>
      <c r="O46" s="182" t="s">
        <v>319</v>
      </c>
      <c r="P46" s="189" t="str">
        <f>IF(Q37=Q38,"",IF($S$37&gt;5,"B,L,D",IF(S$37=5,IF($Q$40=0,"B,L,D",IF($Q$40=0.75,"B,L",IF($Q$40=0.5,"B",IF($Q$40=0.25,"NONE",IF(Q$40&gt;0.75,"B,L,D",IF(Q$40&lt;0.74,IF(Q$40&gt;0.49,"B,L",IF(Q$40&lt;0.5,IF(Q$40&gt;0.24,"B",IF(Q$40&lt;0.25,"NONE","ERROR")))))))))))))</f>
        <v/>
      </c>
      <c r="Q46" s="190">
        <f t="shared" si="3"/>
        <v>0</v>
      </c>
      <c r="R46" s="183"/>
      <c r="S46" s="189">
        <f t="shared" si="4"/>
        <v>0</v>
      </c>
      <c r="T46" s="189">
        <f t="shared" si="5"/>
        <v>0</v>
      </c>
      <c r="U46" s="189">
        <f t="shared" si="6"/>
        <v>0</v>
      </c>
      <c r="V46" s="184"/>
    </row>
    <row r="47" spans="1:22" ht="15.75" thickBot="1" x14ac:dyDescent="0.3">
      <c r="A47" s="210" t="s">
        <v>372</v>
      </c>
      <c r="B47" s="205">
        <v>46</v>
      </c>
      <c r="C47" s="206">
        <v>45505</v>
      </c>
      <c r="D47" s="206">
        <v>45565</v>
      </c>
      <c r="E47" s="207">
        <v>108</v>
      </c>
      <c r="F47" s="223">
        <v>54</v>
      </c>
      <c r="G47" s="208">
        <v>13</v>
      </c>
      <c r="H47" s="208">
        <v>15</v>
      </c>
      <c r="I47" s="208">
        <v>26</v>
      </c>
      <c r="J47" s="209">
        <f t="shared" si="1"/>
        <v>54</v>
      </c>
      <c r="K47" s="119" t="s">
        <v>121</v>
      </c>
      <c r="L47" s="111"/>
      <c r="N47" s="181"/>
      <c r="O47" s="182" t="s">
        <v>321</v>
      </c>
      <c r="P47" s="189" t="str">
        <f>IF(Q37=Q38,"",IF($S$37&gt;6,"B,L,D",IF(S$37=6,IF($Q$40=0,"B,L,D",IF($Q$40=0.75,"B,L",IF($Q$40=0.5,"B",IF($Q$40=0.25,"NONE",IF(Q$40&gt;0.75,"B,L,D",IF(Q$40&lt;0.74,IF(Q$40&gt;0.49,"B,L",IF(Q$40&lt;0.5,IF(Q$40&gt;0.24,"B",IF(Q$40&lt;0.25,"NONE","ERROR")))))))))))))</f>
        <v/>
      </c>
      <c r="Q47" s="190">
        <f t="shared" si="3"/>
        <v>0</v>
      </c>
      <c r="R47" s="183"/>
      <c r="S47" s="189">
        <f t="shared" si="4"/>
        <v>0</v>
      </c>
      <c r="T47" s="189">
        <f t="shared" si="5"/>
        <v>0</v>
      </c>
      <c r="U47" s="189">
        <f t="shared" si="6"/>
        <v>0</v>
      </c>
      <c r="V47" s="184"/>
    </row>
    <row r="48" spans="1:22" s="114" customFormat="1" x14ac:dyDescent="0.25">
      <c r="A48" s="205" t="s">
        <v>329</v>
      </c>
      <c r="B48" s="205">
        <v>47</v>
      </c>
      <c r="C48" s="206">
        <v>45200</v>
      </c>
      <c r="D48" s="206">
        <v>45565</v>
      </c>
      <c r="E48" s="207">
        <v>175</v>
      </c>
      <c r="F48" s="223">
        <v>59</v>
      </c>
      <c r="G48" s="208">
        <v>14</v>
      </c>
      <c r="H48" s="208">
        <v>16</v>
      </c>
      <c r="I48" s="208">
        <v>29</v>
      </c>
      <c r="J48" s="209">
        <f t="shared" si="1"/>
        <v>59</v>
      </c>
      <c r="L48" s="111"/>
      <c r="N48" s="181"/>
      <c r="O48" s="182" t="s">
        <v>323</v>
      </c>
      <c r="P48" s="189" t="str">
        <f>IF(Q37=Q38,"",IF($S$37&gt;7,"B,L,D",IF(S$37=7,IF($Q$40=0,"B,L,D",IF($Q$40=0.75,"B,L",IF($Q$40=0.5,"B",IF($Q$40=0.25,"NONE",IF(Q$40&gt;0.75,"B,L,D",IF(Q$40&lt;0.74,IF(Q$40&gt;0.49,"B,L",IF(Q$40&lt;0.5,IF(Q$40&gt;0.24,"B",IF(Q$40&lt;0.25,"NONE","ERROR")))))))))))))</f>
        <v/>
      </c>
      <c r="Q48" s="190">
        <f t="shared" si="3"/>
        <v>0</v>
      </c>
      <c r="R48" s="183"/>
      <c r="S48" s="189">
        <f t="shared" si="4"/>
        <v>0</v>
      </c>
      <c r="T48" s="189">
        <f t="shared" si="5"/>
        <v>0</v>
      </c>
      <c r="U48" s="189">
        <f t="shared" si="6"/>
        <v>0</v>
      </c>
      <c r="V48" s="184"/>
    </row>
    <row r="49" spans="1:22" s="114" customFormat="1" x14ac:dyDescent="0.25">
      <c r="A49" s="205" t="s">
        <v>373</v>
      </c>
      <c r="B49" s="205">
        <v>48</v>
      </c>
      <c r="C49" s="206">
        <v>45200</v>
      </c>
      <c r="D49" s="206">
        <v>45382</v>
      </c>
      <c r="E49" s="207">
        <v>184</v>
      </c>
      <c r="F49" s="223">
        <v>59</v>
      </c>
      <c r="G49" s="208">
        <v>14</v>
      </c>
      <c r="H49" s="208">
        <v>16</v>
      </c>
      <c r="I49" s="208">
        <v>29</v>
      </c>
      <c r="J49" s="209">
        <f t="shared" si="1"/>
        <v>59</v>
      </c>
      <c r="L49" s="111"/>
      <c r="N49" s="181"/>
      <c r="O49" s="182" t="s">
        <v>325</v>
      </c>
      <c r="P49" s="189" t="str">
        <f>IF(Q37=Q38,"",IF($S$37&gt;8,"B,L,D",IF(S$37=8,IF($Q$40=0,"B,L,D",IF($Q$40=0.75,"B,L",IF($Q$40=0.5,"B",IF($Q$40=0.25,"NONE",IF(Q$40&gt;0.75,"B,L,D",IF(Q$40&lt;0.74,IF(Q$40&gt;0.49,"B,L",IF(Q$40&lt;0.5,IF(Q$40&gt;0.24,"B",IF(Q$40&lt;0.25,"NONE","ERROR")))))))))))))</f>
        <v/>
      </c>
      <c r="Q49" s="190">
        <f t="shared" si="3"/>
        <v>0</v>
      </c>
      <c r="R49" s="183"/>
      <c r="S49" s="189">
        <f>IF(P49="",0,IF($P49="B,L,D","B",IF($P49="L,D","N/A",IF($P49="D","N/A",IF($P49="B,L","B",IF($P49="B,D","B",IF($P49="L","N/A",IF($P49="B","N/A","ERROR"))))))))</f>
        <v>0</v>
      </c>
      <c r="T49" s="189">
        <f t="shared" si="5"/>
        <v>0</v>
      </c>
      <c r="U49" s="189">
        <f t="shared" si="6"/>
        <v>0</v>
      </c>
      <c r="V49" s="184"/>
    </row>
    <row r="50" spans="1:22" s="114" customFormat="1" x14ac:dyDescent="0.25">
      <c r="A50" s="205" t="s">
        <v>374</v>
      </c>
      <c r="B50" s="205">
        <v>49</v>
      </c>
      <c r="C50" s="206">
        <v>45383</v>
      </c>
      <c r="D50" s="206">
        <v>45535</v>
      </c>
      <c r="E50" s="207">
        <v>170</v>
      </c>
      <c r="F50" s="223">
        <v>59</v>
      </c>
      <c r="G50" s="208">
        <v>14</v>
      </c>
      <c r="H50" s="208">
        <v>16</v>
      </c>
      <c r="I50" s="208">
        <v>29</v>
      </c>
      <c r="J50" s="209">
        <f t="shared" si="1"/>
        <v>59</v>
      </c>
      <c r="L50" s="111"/>
      <c r="N50" s="181"/>
      <c r="O50" s="182" t="s">
        <v>326</v>
      </c>
      <c r="P50" s="189" t="str">
        <f>IF(Q37=Q38,"",IF($S$37&gt;9,"B,L,D",IF(S$37=9,IF($Q$40=0,"B,L,D",IF($Q$40=0.75,"B,L",IF($Q$40=0.5,"B",IF($Q$40=0.25,"NONE",IF(Q$40&gt;0.75,"B,L,D",IF(Q$40&lt;0.74,IF(Q$40&gt;0.49,"B,L",IF(Q$40&lt;0.5,IF(Q$40&gt;0.24,"B",IF(Q$40&lt;0.25,"NONE","ERROR")))))))))))))</f>
        <v/>
      </c>
      <c r="Q50" s="190">
        <f t="shared" si="3"/>
        <v>0</v>
      </c>
      <c r="R50" s="183"/>
      <c r="S50" s="189">
        <f>IF(P50="",0,IF($P50="B,L,D","B",IF($P50="L,D","N/A",IF($P50="D","N/A",IF($P50="B,L","B",IF($P50="B,D","B",IF($P50="L","N/A",IF($P50="B","N/A","ERROR"))))))))</f>
        <v>0</v>
      </c>
      <c r="T50" s="189">
        <f t="shared" si="5"/>
        <v>0</v>
      </c>
      <c r="U50" s="189">
        <f t="shared" si="6"/>
        <v>0</v>
      </c>
      <c r="V50" s="184"/>
    </row>
    <row r="51" spans="1:22" x14ac:dyDescent="0.25">
      <c r="A51" s="205" t="s">
        <v>375</v>
      </c>
      <c r="B51" s="205">
        <v>50</v>
      </c>
      <c r="C51" s="214">
        <v>45536</v>
      </c>
      <c r="D51" s="215">
        <v>45565</v>
      </c>
      <c r="E51" s="216">
        <v>184</v>
      </c>
      <c r="F51" s="224">
        <v>59</v>
      </c>
      <c r="G51" s="209">
        <v>14</v>
      </c>
      <c r="H51" s="209">
        <v>16</v>
      </c>
      <c r="I51" s="209">
        <v>29</v>
      </c>
      <c r="J51" s="209">
        <f t="shared" ref="J51:J54" si="7">SUM(G51:I51)</f>
        <v>59</v>
      </c>
      <c r="K51" s="114"/>
      <c r="L51" s="111"/>
      <c r="N51" s="181"/>
      <c r="O51" s="182" t="s">
        <v>328</v>
      </c>
      <c r="P51" s="189" t="str">
        <f>IF(Q37=Q38,"", IF($S$37&gt;10,"B,L,D",IF(S$37=10,IF($Q$40=0,"B,L,D",IF($Q$40=0.75,"B,L",IF($Q$40=0.5,"B",IF($Q$40=0.25,"NONE",IF(Q$40&gt;0.75,"B,L,D",IF(Q$40&lt;0.74,IF(Q$40&gt;0.49,"B,L",IF(Q$40&lt;0.5,IF(Q$40&gt;0.24,"B",IF(Q$40&lt;0.25,"NONE","ERROR")))))))))))))</f>
        <v/>
      </c>
      <c r="Q51" s="190">
        <f t="shared" si="3"/>
        <v>0</v>
      </c>
      <c r="R51" s="183"/>
      <c r="S51" s="189">
        <f>IF(P51="",0,IF($P51="B,L,D","B",IF($P51="L,D","N/A",IF($P51="D","N/A",IF($P51="B,L","B",IF($P51="B,D","B",IF($P51="L","N/A",IF($P51="B","B","ERROR"))))))))</f>
        <v>0</v>
      </c>
      <c r="T51" s="189">
        <f t="shared" si="5"/>
        <v>0</v>
      </c>
      <c r="U51" s="189">
        <f t="shared" si="6"/>
        <v>0</v>
      </c>
      <c r="V51" s="184"/>
    </row>
    <row r="52" spans="1:22" x14ac:dyDescent="0.25">
      <c r="A52" s="218" t="s">
        <v>376</v>
      </c>
      <c r="B52" s="205">
        <v>51</v>
      </c>
      <c r="C52" s="215">
        <v>45200</v>
      </c>
      <c r="D52" s="215">
        <v>45350</v>
      </c>
      <c r="E52" s="219">
        <v>107</v>
      </c>
      <c r="F52" s="224">
        <v>59</v>
      </c>
      <c r="G52" s="209">
        <v>14</v>
      </c>
      <c r="H52" s="209">
        <v>16</v>
      </c>
      <c r="I52" s="209">
        <v>29</v>
      </c>
      <c r="J52" s="209">
        <f t="shared" si="7"/>
        <v>59</v>
      </c>
      <c r="K52" s="114"/>
      <c r="L52" s="111"/>
      <c r="N52" s="181"/>
      <c r="O52" s="182"/>
      <c r="P52" s="189"/>
      <c r="Q52" s="190"/>
      <c r="R52" s="183"/>
      <c r="S52" s="189"/>
      <c r="T52" s="189"/>
      <c r="U52" s="189"/>
      <c r="V52" s="184"/>
    </row>
    <row r="53" spans="1:22" x14ac:dyDescent="0.25">
      <c r="A53" s="218" t="s">
        <v>377</v>
      </c>
      <c r="B53" s="205">
        <v>52</v>
      </c>
      <c r="C53" s="215">
        <v>45352</v>
      </c>
      <c r="D53" s="215">
        <v>45412</v>
      </c>
      <c r="E53" s="219">
        <v>123</v>
      </c>
      <c r="F53" s="224">
        <v>59</v>
      </c>
      <c r="G53" s="209">
        <v>14</v>
      </c>
      <c r="H53" s="209">
        <v>16</v>
      </c>
      <c r="I53" s="209">
        <v>29</v>
      </c>
      <c r="J53" s="209">
        <f t="shared" si="7"/>
        <v>59</v>
      </c>
      <c r="K53" s="114"/>
      <c r="L53" s="111"/>
      <c r="N53" s="181"/>
      <c r="O53" s="182"/>
      <c r="P53" s="189"/>
      <c r="Q53" s="190"/>
      <c r="R53" s="183"/>
      <c r="S53" s="189"/>
      <c r="T53" s="189"/>
      <c r="U53" s="189"/>
      <c r="V53" s="184"/>
    </row>
    <row r="54" spans="1:22" x14ac:dyDescent="0.25">
      <c r="A54" s="218" t="s">
        <v>378</v>
      </c>
      <c r="B54" s="205">
        <v>53</v>
      </c>
      <c r="C54" s="215">
        <v>45047</v>
      </c>
      <c r="D54" s="215">
        <v>45565</v>
      </c>
      <c r="E54" s="219">
        <v>107</v>
      </c>
      <c r="F54" s="224">
        <v>59</v>
      </c>
      <c r="G54" s="209">
        <v>14</v>
      </c>
      <c r="H54" s="209">
        <v>16</v>
      </c>
      <c r="I54" s="209">
        <v>29</v>
      </c>
      <c r="J54" s="209">
        <f t="shared" si="7"/>
        <v>59</v>
      </c>
      <c r="K54" s="114"/>
      <c r="L54" s="111"/>
      <c r="N54" s="181"/>
      <c r="O54" s="182"/>
      <c r="P54" s="189"/>
      <c r="Q54" s="190"/>
      <c r="R54" s="183"/>
      <c r="S54" s="189"/>
      <c r="T54" s="189"/>
      <c r="U54" s="189"/>
      <c r="V54" s="184"/>
    </row>
    <row r="55" spans="1:22" x14ac:dyDescent="0.25">
      <c r="A55" s="217" t="s">
        <v>336</v>
      </c>
      <c r="B55" s="205">
        <v>56</v>
      </c>
      <c r="C55" s="220">
        <v>45200</v>
      </c>
      <c r="D55" s="220">
        <v>45565</v>
      </c>
      <c r="E55" s="216">
        <v>98</v>
      </c>
      <c r="F55" s="224">
        <v>54</v>
      </c>
      <c r="G55" s="209">
        <v>13</v>
      </c>
      <c r="H55" s="209">
        <v>15</v>
      </c>
      <c r="I55" s="209">
        <v>26</v>
      </c>
      <c r="J55" s="209">
        <f t="shared" ref="J55:J56" si="8">SUM(G55:I55)</f>
        <v>54</v>
      </c>
      <c r="K55" s="114"/>
      <c r="L55" s="111"/>
      <c r="N55" s="181"/>
      <c r="O55" s="182" t="s">
        <v>330</v>
      </c>
      <c r="P55" s="183"/>
      <c r="Q55" s="190">
        <f>SUM(Q42:Q51)</f>
        <v>0</v>
      </c>
      <c r="R55" s="183"/>
      <c r="S55" s="189">
        <f>COUNTIF(S42:S54,"B")</f>
        <v>0</v>
      </c>
      <c r="T55" s="189">
        <f>COUNTIF(T42:T54,"L")</f>
        <v>0</v>
      </c>
      <c r="U55" s="189">
        <f>COUNTIF(U42:U54,"D")</f>
        <v>0</v>
      </c>
      <c r="V55" s="184"/>
    </row>
    <row r="56" spans="1:22" x14ac:dyDescent="0.25">
      <c r="A56" s="217" t="s">
        <v>337</v>
      </c>
      <c r="B56" s="205">
        <v>57</v>
      </c>
      <c r="C56" s="214">
        <v>45200</v>
      </c>
      <c r="D56" s="215">
        <v>45565</v>
      </c>
      <c r="E56" s="216">
        <v>98</v>
      </c>
      <c r="F56" s="224">
        <v>54</v>
      </c>
      <c r="G56" s="209">
        <v>13</v>
      </c>
      <c r="H56" s="209">
        <v>15</v>
      </c>
      <c r="I56" s="209">
        <v>26</v>
      </c>
      <c r="J56" s="209">
        <f t="shared" si="8"/>
        <v>54</v>
      </c>
      <c r="K56" s="114"/>
      <c r="L56" s="111"/>
      <c r="N56" s="181"/>
      <c r="O56" s="182" t="s">
        <v>331</v>
      </c>
      <c r="P56" s="183"/>
      <c r="Q56" s="201">
        <v>0</v>
      </c>
      <c r="R56" s="183"/>
      <c r="S56" s="183"/>
      <c r="T56" s="183"/>
      <c r="U56" s="183"/>
      <c r="V56" s="184"/>
    </row>
    <row r="57" spans="1:22" s="114" customFormat="1" x14ac:dyDescent="0.25">
      <c r="L57" s="111"/>
      <c r="N57" s="181"/>
      <c r="O57" s="183"/>
      <c r="P57" s="183"/>
      <c r="Q57" s="190">
        <f>SUM(Q55:Q56)</f>
        <v>0</v>
      </c>
      <c r="R57" s="183"/>
      <c r="S57" s="191" t="e">
        <f>S55*V37</f>
        <v>#N/A</v>
      </c>
      <c r="T57" s="191" t="e">
        <f>T55*V38</f>
        <v>#N/A</v>
      </c>
      <c r="U57" s="191" t="e">
        <f>U55*V39</f>
        <v>#N/A</v>
      </c>
      <c r="V57" s="192" t="e">
        <f>SUM(S57:U57)</f>
        <v>#N/A</v>
      </c>
    </row>
    <row r="58" spans="1:22" s="114" customFormat="1" x14ac:dyDescent="0.25">
      <c r="L58" s="111"/>
      <c r="N58" s="181"/>
      <c r="O58" s="183"/>
      <c r="P58" s="183"/>
      <c r="Q58" s="183"/>
      <c r="R58" s="183"/>
      <c r="S58" s="183"/>
      <c r="T58" s="183"/>
      <c r="U58" s="183"/>
      <c r="V58" s="184"/>
    </row>
    <row r="59" spans="1:22" ht="45" x14ac:dyDescent="0.25">
      <c r="A59" s="217"/>
      <c r="B59" s="205"/>
      <c r="C59" s="214"/>
      <c r="D59" s="215"/>
      <c r="E59" s="216"/>
      <c r="F59" s="224"/>
      <c r="G59" s="209"/>
      <c r="H59" s="209"/>
      <c r="I59" s="209"/>
      <c r="J59" s="209"/>
      <c r="K59" s="114"/>
      <c r="L59" s="111"/>
      <c r="N59" s="181"/>
      <c r="O59" s="183"/>
      <c r="P59" s="193" t="s">
        <v>332</v>
      </c>
      <c r="Q59" s="193" t="s">
        <v>333</v>
      </c>
      <c r="R59" s="194" t="s">
        <v>334</v>
      </c>
      <c r="S59" s="193" t="s">
        <v>335</v>
      </c>
      <c r="T59" s="193"/>
      <c r="U59" s="183"/>
      <c r="V59" s="184"/>
    </row>
    <row r="60" spans="1:22" x14ac:dyDescent="0.25">
      <c r="A60" s="218"/>
      <c r="B60" s="205"/>
      <c r="C60" s="214"/>
      <c r="D60" s="215"/>
      <c r="E60" s="216"/>
      <c r="F60" s="224"/>
      <c r="G60" s="209"/>
      <c r="H60" s="209"/>
      <c r="I60" s="209"/>
      <c r="J60" s="209"/>
      <c r="K60" s="114"/>
      <c r="L60" s="111"/>
      <c r="N60" s="181">
        <v>1</v>
      </c>
      <c r="O60" s="182" t="s">
        <v>285</v>
      </c>
      <c r="P60" s="183">
        <f>'Fill In Sheet'!B146+'Fill In Sheet'!B171+'Fill In Sheet'!B196+'Fill In Sheet'!B231+'Fill In Sheet'!B246+'Fill In Sheet'!B271+'Fill In Sheet'!B296+'Fill In Sheet'!B322+'Fill In Sheet'!B344+'Fill In Sheet'!B367</f>
        <v>0</v>
      </c>
      <c r="Q60" s="183">
        <f>'Fill In Sheet'!B369+'Fill In Sheet'!B346+'Fill In Sheet'!B323+'Fill In Sheet'!B298+'Fill In Sheet'!B273+'Fill In Sheet'!B248+'Fill In Sheet'!B233+'Fill In Sheet'!B198+'Fill In Sheet'!B173+'Fill In Sheet'!B148</f>
        <v>0</v>
      </c>
      <c r="R60" s="191" t="e">
        <f t="shared" ref="R60:S62" si="9">P60*($V37*-1)</f>
        <v>#N/A</v>
      </c>
      <c r="S60" s="191" t="e">
        <f t="shared" si="9"/>
        <v>#N/A</v>
      </c>
      <c r="T60" s="183"/>
      <c r="U60" s="183"/>
      <c r="V60" s="184"/>
    </row>
    <row r="61" spans="1:22" x14ac:dyDescent="0.25">
      <c r="A61" s="218"/>
      <c r="B61" s="205"/>
      <c r="C61" s="215"/>
      <c r="D61" s="215"/>
      <c r="E61" s="219"/>
      <c r="F61" s="224"/>
      <c r="G61" s="209"/>
      <c r="H61" s="209"/>
      <c r="I61" s="209"/>
      <c r="J61" s="209"/>
      <c r="K61" s="114"/>
      <c r="L61" s="111"/>
      <c r="N61" s="181">
        <v>2</v>
      </c>
      <c r="O61" s="182" t="s">
        <v>287</v>
      </c>
      <c r="P61" s="183">
        <f>'Fill In Sheet'!B150+'Fill In Sheet'!B175+'Fill In Sheet'!B200+'Fill In Sheet'!B235+'Fill In Sheet'!B250+'Fill In Sheet'!B275+'Fill In Sheet'!B325+'Fill In Sheet'!B348+'Fill In Sheet'!B371</f>
        <v>0</v>
      </c>
      <c r="Q61" s="183">
        <f>'Fill In Sheet'!B152+'Fill In Sheet'!B177+'Fill In Sheet'!B202+'Fill In Sheet'!B237+'Fill In Sheet'!B252+'Fill In Sheet'!B277+'Fill In Sheet'!B302+'Fill In Sheet'!B327+'Fill In Sheet'!B350+'Fill In Sheet'!B373</f>
        <v>0</v>
      </c>
      <c r="R61" s="191" t="e">
        <f t="shared" si="9"/>
        <v>#N/A</v>
      </c>
      <c r="S61" s="191" t="e">
        <f t="shared" si="9"/>
        <v>#N/A</v>
      </c>
      <c r="T61" s="183"/>
      <c r="U61" s="183"/>
      <c r="V61" s="184"/>
    </row>
    <row r="62" spans="1:22" x14ac:dyDescent="0.25">
      <c r="A62" s="218"/>
      <c r="B62" s="205"/>
      <c r="C62" s="215"/>
      <c r="D62" s="215"/>
      <c r="E62" s="219"/>
      <c r="F62" s="224"/>
      <c r="G62" s="209"/>
      <c r="H62" s="209"/>
      <c r="I62" s="209"/>
      <c r="J62" s="209"/>
      <c r="K62" s="114"/>
      <c r="L62" s="111"/>
      <c r="N62" s="181">
        <v>3</v>
      </c>
      <c r="O62" s="182" t="s">
        <v>288</v>
      </c>
      <c r="P62" s="199">
        <f>'Fill In Sheet'!B154+'Fill In Sheet'!B179+'Fill In Sheet'!B204+'Fill In Sheet'!B239+'Fill In Sheet'!B254+'Fill In Sheet'!B279+'Fill In Sheet'!B304+'Fill In Sheet'!B329+'Fill In Sheet'!B352+'Fill In Sheet'!B375</f>
        <v>0</v>
      </c>
      <c r="Q62" s="183">
        <f>'Fill In Sheet'!B156+'Fill In Sheet'!B181+'Fill In Sheet'!B206+'Fill In Sheet'!B231+'Fill In Sheet'!B256+'Fill In Sheet'!B281+'Fill In Sheet'!B306+'Fill In Sheet'!B331+'Fill In Sheet'!B354+'Fill In Sheet'!B377</f>
        <v>0</v>
      </c>
      <c r="R62" s="191" t="e">
        <f t="shared" si="9"/>
        <v>#N/A</v>
      </c>
      <c r="S62" s="191" t="e">
        <f t="shared" si="9"/>
        <v>#N/A</v>
      </c>
      <c r="T62" s="183"/>
      <c r="U62" s="183"/>
      <c r="V62" s="184"/>
    </row>
    <row r="63" spans="1:22" ht="15.75" thickBot="1" x14ac:dyDescent="0.3">
      <c r="A63" s="218"/>
      <c r="B63" s="205"/>
      <c r="C63" s="215"/>
      <c r="D63" s="215"/>
      <c r="E63" s="219"/>
      <c r="F63" s="224"/>
      <c r="G63" s="209"/>
      <c r="H63" s="209"/>
      <c r="I63" s="209"/>
      <c r="J63" s="209"/>
      <c r="K63" s="114"/>
      <c r="L63" s="111"/>
      <c r="N63" s="195"/>
      <c r="O63" s="196"/>
      <c r="P63" s="196"/>
      <c r="Q63" s="196"/>
      <c r="R63" s="196"/>
      <c r="S63" s="196"/>
      <c r="T63" s="196"/>
      <c r="U63" s="196"/>
      <c r="V63" s="197"/>
    </row>
    <row r="64" spans="1:22" ht="15.75" thickBot="1" x14ac:dyDescent="0.3">
      <c r="A64" s="217"/>
      <c r="B64" s="205"/>
      <c r="C64" s="220"/>
      <c r="D64" s="220"/>
      <c r="E64" s="216"/>
      <c r="F64" s="224"/>
      <c r="G64" s="209"/>
      <c r="H64" s="209"/>
      <c r="I64" s="209"/>
      <c r="J64" s="209"/>
      <c r="K64" s="114"/>
      <c r="L64" s="111"/>
      <c r="N64" s="183"/>
      <c r="O64" s="183"/>
      <c r="P64" s="183"/>
      <c r="Q64" s="183"/>
      <c r="R64" s="183"/>
      <c r="S64" s="183"/>
      <c r="T64" s="183"/>
      <c r="U64" s="183"/>
      <c r="V64" s="183"/>
    </row>
    <row r="65" spans="1:22" x14ac:dyDescent="0.25">
      <c r="A65" s="217"/>
      <c r="B65" s="205"/>
      <c r="C65" s="220"/>
      <c r="D65" s="220"/>
      <c r="E65" s="216"/>
      <c r="F65" s="224"/>
      <c r="G65" s="209"/>
      <c r="H65" s="209"/>
      <c r="I65" s="209"/>
      <c r="J65" s="209"/>
      <c r="K65" s="114"/>
      <c r="L65" s="120"/>
      <c r="M65" s="121"/>
      <c r="N65" s="179"/>
      <c r="O65" s="198"/>
      <c r="P65" s="179"/>
      <c r="Q65" s="180"/>
      <c r="R65" s="183"/>
      <c r="S65" s="183"/>
      <c r="T65" s="183"/>
      <c r="U65" s="183"/>
      <c r="V65" s="183"/>
    </row>
    <row r="66" spans="1:22" x14ac:dyDescent="0.25">
      <c r="A66" s="217"/>
      <c r="B66" s="205"/>
      <c r="C66" s="214"/>
      <c r="D66" s="215"/>
      <c r="E66" s="216"/>
      <c r="F66" s="224"/>
      <c r="G66" s="209"/>
      <c r="H66" s="209"/>
      <c r="I66" s="209"/>
      <c r="J66" s="209"/>
      <c r="K66" s="114"/>
      <c r="L66" s="122"/>
      <c r="M66" s="123" t="s">
        <v>338</v>
      </c>
      <c r="N66" s="183"/>
      <c r="O66" s="182"/>
      <c r="P66" s="199" t="e">
        <f>V57</f>
        <v>#N/A</v>
      </c>
      <c r="Q66" s="184"/>
      <c r="R66" s="183"/>
      <c r="S66" s="183"/>
      <c r="T66" s="183"/>
      <c r="U66" s="183"/>
      <c r="V66" s="183"/>
    </row>
    <row r="67" spans="1:22" x14ac:dyDescent="0.25">
      <c r="A67" s="205"/>
      <c r="B67" s="205"/>
      <c r="C67" s="206"/>
      <c r="D67" s="206"/>
      <c r="E67" s="207"/>
      <c r="F67" s="223"/>
      <c r="G67" s="208"/>
      <c r="H67" s="208"/>
      <c r="I67" s="208"/>
      <c r="J67" s="209"/>
      <c r="K67" s="114"/>
      <c r="L67" s="122"/>
      <c r="M67" s="123" t="s">
        <v>339</v>
      </c>
      <c r="N67" s="183"/>
      <c r="O67" s="182"/>
      <c r="P67" s="199" t="e">
        <f>R60+R61+R62</f>
        <v>#N/A</v>
      </c>
      <c r="Q67" s="184"/>
      <c r="R67" s="183"/>
      <c r="S67" s="183"/>
      <c r="T67" s="183"/>
      <c r="U67" s="183"/>
      <c r="V67" s="183"/>
    </row>
    <row r="68" spans="1:22" x14ac:dyDescent="0.2">
      <c r="A68" s="205"/>
      <c r="B68" s="205"/>
      <c r="C68" s="206"/>
      <c r="D68" s="206"/>
      <c r="E68" s="207"/>
      <c r="F68" s="223"/>
      <c r="G68" s="208"/>
      <c r="H68" s="208"/>
      <c r="I68" s="208"/>
      <c r="J68" s="209"/>
      <c r="K68" s="114"/>
      <c r="L68" s="122"/>
      <c r="M68" s="123" t="s">
        <v>340</v>
      </c>
      <c r="P68" s="124" t="e">
        <f>S60+S61+S62</f>
        <v>#N/A</v>
      </c>
      <c r="Q68" s="125"/>
    </row>
    <row r="69" spans="1:22" x14ac:dyDescent="0.2">
      <c r="A69" s="205"/>
      <c r="B69" s="205"/>
      <c r="C69" s="206"/>
      <c r="D69" s="206"/>
      <c r="E69" s="207"/>
      <c r="F69" s="223"/>
      <c r="G69" s="208"/>
      <c r="H69" s="208"/>
      <c r="I69" s="208"/>
      <c r="J69" s="209"/>
      <c r="K69" s="114"/>
      <c r="L69" s="122"/>
      <c r="M69" s="116" t="s">
        <v>341</v>
      </c>
      <c r="P69" s="116" t="e">
        <f>IF('Fill In Sheet'!B129="N",'Fill In Sheet'!B133,'TX Rates'!P66+P67+P68)</f>
        <v>#N/A</v>
      </c>
      <c r="Q69" s="125"/>
    </row>
    <row r="70" spans="1:22" x14ac:dyDescent="0.2">
      <c r="A70" s="205"/>
      <c r="B70" s="205"/>
      <c r="C70" s="206"/>
      <c r="D70" s="206"/>
      <c r="E70" s="207"/>
      <c r="F70" s="223"/>
      <c r="G70" s="208"/>
      <c r="H70" s="208"/>
      <c r="I70" s="208"/>
      <c r="J70" s="209"/>
      <c r="K70" s="114"/>
      <c r="L70" s="122"/>
      <c r="M70" s="116" t="s">
        <v>342</v>
      </c>
      <c r="P70" s="124" t="e">
        <f>P66+P67+P68-P69</f>
        <v>#N/A</v>
      </c>
      <c r="Q70" s="125"/>
    </row>
    <row r="71" spans="1:22" ht="15.75" thickBot="1" x14ac:dyDescent="0.25">
      <c r="A71" s="205"/>
      <c r="B71" s="205"/>
      <c r="C71" s="206"/>
      <c r="D71" s="206"/>
      <c r="E71" s="207"/>
      <c r="F71" s="223"/>
      <c r="G71" s="208"/>
      <c r="H71" s="208"/>
      <c r="I71" s="208"/>
      <c r="J71" s="209"/>
      <c r="K71" s="114"/>
      <c r="L71" s="126"/>
      <c r="M71" s="127"/>
      <c r="N71" s="127"/>
      <c r="O71" s="127"/>
      <c r="P71" s="127"/>
      <c r="Q71" s="128"/>
    </row>
    <row r="72" spans="1:22" x14ac:dyDescent="0.2">
      <c r="A72" s="205"/>
      <c r="B72" s="205"/>
      <c r="C72" s="206"/>
      <c r="D72" s="206"/>
      <c r="E72" s="207"/>
      <c r="F72" s="223"/>
      <c r="G72" s="208"/>
      <c r="H72" s="208"/>
      <c r="I72" s="208"/>
      <c r="J72" s="209"/>
      <c r="K72" s="114"/>
      <c r="L72" s="111"/>
    </row>
    <row r="73" spans="1:22" x14ac:dyDescent="0.2">
      <c r="A73" s="205"/>
      <c r="B73" s="205"/>
      <c r="C73" s="206"/>
      <c r="D73" s="206"/>
      <c r="E73" s="207"/>
      <c r="F73" s="223"/>
      <c r="G73" s="208"/>
      <c r="H73" s="208"/>
      <c r="I73" s="208"/>
      <c r="J73" s="209"/>
      <c r="K73" s="114"/>
      <c r="L73" s="111"/>
    </row>
    <row r="74" spans="1:22" x14ac:dyDescent="0.25">
      <c r="A74" s="205"/>
      <c r="B74" s="205"/>
      <c r="C74" s="206"/>
      <c r="D74" s="206"/>
      <c r="E74" s="207"/>
      <c r="F74" s="223"/>
      <c r="G74" s="208"/>
      <c r="H74" s="208"/>
      <c r="I74" s="208"/>
      <c r="J74" s="209"/>
      <c r="K74" s="114"/>
      <c r="L74" s="111"/>
      <c r="O74" s="194" t="s">
        <v>334</v>
      </c>
      <c r="P74" s="193" t="s">
        <v>335</v>
      </c>
    </row>
    <row r="75" spans="1:22" x14ac:dyDescent="0.2">
      <c r="A75" s="205"/>
      <c r="B75" s="205"/>
      <c r="C75" s="206"/>
      <c r="D75" s="206"/>
      <c r="E75" s="207"/>
      <c r="F75" s="223"/>
      <c r="G75" s="208"/>
      <c r="H75" s="208"/>
      <c r="I75" s="208"/>
      <c r="J75" s="209"/>
      <c r="K75" s="114"/>
      <c r="L75" s="111"/>
      <c r="M75" s="116" t="s">
        <v>343</v>
      </c>
      <c r="O75" s="124">
        <f>'Fill In Sheet'!B138+'Fill In Sheet'!B163+'Fill In Sheet'!B188+'Fill In Sheet'!B213+'Fill In Sheet'!B238+'Fill In Sheet'!B263+'Fill In Sheet'!B288+'Fill In Sheet'!B313+'Fill In Sheet'!B336+'Fill In Sheet'!B359</f>
        <v>0</v>
      </c>
      <c r="P75" s="124">
        <f>'Fill In Sheet'!B140+'Fill In Sheet'!B165+'Fill In Sheet'!B190+'Fill In Sheet'!B225+'Fill In Sheet'!B240+'Fill In Sheet'!B265+'Fill In Sheet'!B290+'Fill In Sheet'!B315+'Fill In Sheet'!B338+'Fill In Sheet'!B361</f>
        <v>0</v>
      </c>
      <c r="Q75" s="124">
        <f>SUM(O75:P75)</f>
        <v>0</v>
      </c>
    </row>
    <row r="76" spans="1:22" x14ac:dyDescent="0.2">
      <c r="A76" s="205"/>
      <c r="B76" s="205"/>
      <c r="C76" s="206"/>
      <c r="D76" s="206"/>
      <c r="E76" s="207"/>
      <c r="F76" s="223"/>
      <c r="G76" s="208"/>
      <c r="H76" s="208"/>
      <c r="I76" s="208"/>
      <c r="J76" s="209"/>
      <c r="K76" s="114"/>
      <c r="L76" s="111"/>
      <c r="M76" s="116" t="s">
        <v>344</v>
      </c>
      <c r="O76" s="124">
        <f>'Fill In Sheet'!B142+'Fill In Sheet'!B167+'Fill In Sheet'!B192+'Fill In Sheet'!B217+'Fill In Sheet'!B242+'Fill In Sheet'!B267+'Fill In Sheet'!B292+'Fill In Sheet'!B317+'Fill In Sheet'!B340+'Fill In Sheet'!B363</f>
        <v>0</v>
      </c>
      <c r="P76" s="124">
        <f>'Fill In Sheet'!B144+'Fill In Sheet'!B169+'Fill In Sheet'!B194+'Fill In Sheet'!B229+'Fill In Sheet'!B244+'Fill In Sheet'!B269+'Fill In Sheet'!B294+'Fill In Sheet'!B319+'Fill In Sheet'!B342+'Fill In Sheet'!B365</f>
        <v>0</v>
      </c>
      <c r="Q76" s="124">
        <f t="shared" ref="Q76:Q77" si="10">SUM(O76:P76)</f>
        <v>0</v>
      </c>
    </row>
    <row r="77" spans="1:22" x14ac:dyDescent="0.2">
      <c r="A77" s="205"/>
      <c r="B77" s="205"/>
      <c r="C77" s="206"/>
      <c r="D77" s="206"/>
      <c r="E77" s="207"/>
      <c r="F77" s="223"/>
      <c r="G77" s="208"/>
      <c r="H77" s="208"/>
      <c r="I77" s="208"/>
      <c r="J77" s="209"/>
      <c r="K77" s="114"/>
      <c r="L77" s="111"/>
      <c r="M77" s="116" t="s">
        <v>345</v>
      </c>
      <c r="O77" s="124">
        <f>SUM(O75:O76)</f>
        <v>0</v>
      </c>
      <c r="P77" s="124">
        <f>SUM(P75:P76)</f>
        <v>0</v>
      </c>
      <c r="Q77" s="124">
        <f t="shared" si="10"/>
        <v>0</v>
      </c>
    </row>
    <row r="78" spans="1:22" x14ac:dyDescent="0.2">
      <c r="A78" s="205"/>
      <c r="B78" s="205"/>
      <c r="C78" s="206"/>
      <c r="D78" s="206"/>
      <c r="E78" s="207"/>
      <c r="F78" s="223"/>
      <c r="G78" s="208"/>
      <c r="H78" s="208"/>
      <c r="I78" s="208"/>
      <c r="J78" s="209"/>
      <c r="K78" s="114"/>
      <c r="L78" s="111"/>
      <c r="M78" s="116" t="s">
        <v>346</v>
      </c>
      <c r="O78" s="129">
        <f>IF('Fill In Sheet'!B129="Y",'TX Rates'!Q77,'Fill In Sheet'!B131)</f>
        <v>0</v>
      </c>
    </row>
    <row r="79" spans="1:22" x14ac:dyDescent="0.2">
      <c r="A79" s="205"/>
      <c r="B79" s="205"/>
      <c r="C79" s="206"/>
      <c r="D79" s="206"/>
      <c r="E79" s="207"/>
      <c r="F79" s="223"/>
      <c r="G79" s="208"/>
      <c r="H79" s="208"/>
      <c r="I79" s="208"/>
      <c r="J79" s="209"/>
      <c r="K79" s="114"/>
      <c r="L79" s="111"/>
      <c r="M79" s="116" t="s">
        <v>347</v>
      </c>
      <c r="O79" s="124">
        <f>O77-O78</f>
        <v>0</v>
      </c>
    </row>
    <row r="80" spans="1:22" x14ac:dyDescent="0.25">
      <c r="A80" s="131"/>
      <c r="B80" s="101"/>
      <c r="C80" s="109"/>
      <c r="D80" s="110"/>
      <c r="E80" s="130"/>
      <c r="F80" s="200"/>
      <c r="G80" s="115"/>
      <c r="H80" s="115"/>
      <c r="I80" s="115"/>
      <c r="J80" s="111"/>
      <c r="K80" s="114"/>
      <c r="L80" s="111"/>
    </row>
    <row r="81" spans="6:12" x14ac:dyDescent="0.25">
      <c r="J81" s="111"/>
      <c r="K81" s="114"/>
      <c r="L81" s="111"/>
    </row>
    <row r="82" spans="6:12" x14ac:dyDescent="0.25">
      <c r="J82" s="111"/>
      <c r="K82" s="114"/>
      <c r="L82" s="111"/>
    </row>
    <row r="83" spans="6:12" x14ac:dyDescent="0.25">
      <c r="J83" s="111"/>
      <c r="K83" s="114"/>
      <c r="L83" s="111"/>
    </row>
    <row r="84" spans="6:12" x14ac:dyDescent="0.25">
      <c r="J84" s="111"/>
      <c r="K84" s="114"/>
      <c r="L84" s="111"/>
    </row>
    <row r="85" spans="6:12" x14ac:dyDescent="0.25">
      <c r="J85" s="111"/>
      <c r="K85" s="114"/>
      <c r="L85" s="111"/>
    </row>
    <row r="86" spans="6:12" x14ac:dyDescent="0.25">
      <c r="J86" s="111"/>
      <c r="K86" s="114"/>
      <c r="L86" s="111"/>
    </row>
    <row r="87" spans="6:12" x14ac:dyDescent="0.25">
      <c r="J87" s="111"/>
      <c r="K87" s="114"/>
      <c r="L87" s="111"/>
    </row>
    <row r="88" spans="6:12" x14ac:dyDescent="0.25">
      <c r="J88" s="111"/>
      <c r="K88" s="114"/>
      <c r="L88" s="111"/>
    </row>
    <row r="89" spans="6:12" s="114" customFormat="1" ht="12.75" x14ac:dyDescent="0.25">
      <c r="F89" s="200"/>
      <c r="J89" s="111"/>
      <c r="L89" s="111"/>
    </row>
    <row r="90" spans="6:12" x14ac:dyDescent="0.25">
      <c r="J90" s="111"/>
      <c r="K90" s="114"/>
      <c r="L90" s="111"/>
    </row>
    <row r="91" spans="6:12" x14ac:dyDescent="0.25">
      <c r="J91" s="115"/>
      <c r="L91" s="115"/>
    </row>
    <row r="92" spans="6:12" x14ac:dyDescent="0.25">
      <c r="J92" s="115"/>
      <c r="L92" s="115"/>
    </row>
  </sheetData>
  <sheetProtection algorithmName="SHA-512" hashValue="kRhdIdXU4gQDs1/anZiHYkuj8KQVhs/s+qLqjvtnaYiun7ABi5K6BsVo8nqpSRmaVKcOgDE8kDPJtYt1Ap0bOQ==" saltValue="hXMfb230t7iBnIg6m+4qrg==" spinCount="100000" sheet="1" selectLockedCells="1" selectUnlockedCells="1"/>
  <sortState xmlns:xlrd2="http://schemas.microsoft.com/office/spreadsheetml/2017/richdata2" ref="A2:I80">
    <sortCondition ref="A2:A79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FE9024E44D354FAD1483E003C320DB" ma:contentTypeVersion="14" ma:contentTypeDescription="Create a new document." ma:contentTypeScope="" ma:versionID="6bdc4473bd0f829e73533db3161ba03b">
  <xsd:schema xmlns:xsd="http://www.w3.org/2001/XMLSchema" xmlns:xs="http://www.w3.org/2001/XMLSchema" xmlns:p="http://schemas.microsoft.com/office/2006/metadata/properties" xmlns:ns3="ec920e5f-6731-46e9-aec0-b00272f31b8b" xmlns:ns4="1c31102f-909d-4dd9-b0b8-fc40fd96280c" targetNamespace="http://schemas.microsoft.com/office/2006/metadata/properties" ma:root="true" ma:fieldsID="500319289e6bee06a433d1c7981d53b3" ns3:_="" ns4:_="">
    <xsd:import namespace="ec920e5f-6731-46e9-aec0-b00272f31b8b"/>
    <xsd:import namespace="1c31102f-909d-4dd9-b0b8-fc40fd9628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20e5f-6731-46e9-aec0-b00272f31b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1102f-909d-4dd9-b0b8-fc40fd96280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c920e5f-6731-46e9-aec0-b00272f31b8b" xsi:nil="true"/>
  </documentManagement>
</p:properties>
</file>

<file path=customXml/itemProps1.xml><?xml version="1.0" encoding="utf-8"?>
<ds:datastoreItem xmlns:ds="http://schemas.openxmlformats.org/officeDocument/2006/customXml" ds:itemID="{8F8D79FB-75A6-45D7-8A7C-00CF5519D8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BCA675-B374-4DD8-9547-310E50C93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20e5f-6731-46e9-aec0-b00272f31b8b"/>
    <ds:schemaRef ds:uri="1c31102f-909d-4dd9-b0b8-fc40fd9628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970308-99F8-42AC-965C-E1762FF2F4B7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c920e5f-6731-46e9-aec0-b00272f31b8b"/>
    <ds:schemaRef ds:uri="1c31102f-909d-4dd9-b0b8-fc40fd96280c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Local Form-PRINT THIS</vt:lpstr>
      <vt:lpstr>Fill In Sheet</vt:lpstr>
      <vt:lpstr>TX Rates</vt:lpstr>
      <vt:lpstr>City_County</vt:lpstr>
      <vt:lpstr>'Local Form-PRINT THIS'!Print_Area</vt:lpstr>
    </vt:vector>
  </TitlesOfParts>
  <Manager/>
  <Company>Killeen ISD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Carroll Simpson, Carrie</dc:creator>
  <cp:keywords/>
  <dc:description/>
  <cp:lastModifiedBy>Carroll Simpson, Carrie A</cp:lastModifiedBy>
  <cp:revision/>
  <dcterms:created xsi:type="dcterms:W3CDTF">2015-10-02T22:09:01Z</dcterms:created>
  <dcterms:modified xsi:type="dcterms:W3CDTF">2024-05-29T21:18:49Z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0x0101009DFE9024E44D354FAD1483E003C320DB</vt:lpwstr>
  </property>
</Properties>
</file>